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2620" yWindow="0" windowWidth="20440" windowHeight="13720" tabRatio="500"/>
  </bookViews>
  <sheets>
    <sheet name="Logan's_Budget" sheetId="1" r:id="rId1"/>
    <sheet name="Logan's_Cash_Flow" sheetId="5" r:id="rId2"/>
    <sheet name="Logan's_Income" sheetId="6" state="hidden" r:id="rId3"/>
    <sheet name="Logan's_Expenses" sheetId="7" state="hidden" r:id="rId4"/>
    <sheet name="Logan's_Cash_Flow_Summary" sheetId="8" state="hidden" r:id="rId5"/>
  </sheets>
  <definedNames>
    <definedName name="_xlnm.Print_Area" localSheetId="0">'Logan''s_Budget'!$A$1:$D$32</definedName>
    <definedName name="_xlnm.Print_Area" localSheetId="4">'Logan''s_Cash_Flow_Summary'!$A$1:$T$22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8" l="1"/>
  <c r="G9" i="8"/>
  <c r="E10" i="8"/>
  <c r="G10" i="8"/>
  <c r="E11" i="8"/>
  <c r="G11" i="8"/>
  <c r="E12" i="8"/>
  <c r="G12" i="8"/>
  <c r="G13" i="8"/>
  <c r="E14" i="8"/>
  <c r="G14" i="8"/>
  <c r="G15" i="8"/>
  <c r="G16" i="8"/>
  <c r="G17" i="8"/>
  <c r="E18" i="8"/>
  <c r="G18" i="8"/>
  <c r="E19" i="8"/>
  <c r="G19" i="8"/>
  <c r="E20" i="8"/>
  <c r="G20" i="8"/>
  <c r="G21" i="8"/>
  <c r="M9" i="8"/>
  <c r="S9" i="8"/>
  <c r="S10" i="8"/>
  <c r="S11" i="8"/>
  <c r="H12" i="8"/>
  <c r="M12" i="8"/>
  <c r="S12" i="8"/>
  <c r="S13" i="8"/>
  <c r="H14" i="8"/>
  <c r="S14" i="8"/>
  <c r="M15" i="8"/>
  <c r="S15" i="8"/>
  <c r="S16" i="8"/>
  <c r="H17" i="8"/>
  <c r="S17" i="8"/>
  <c r="M18" i="8"/>
  <c r="S18" i="8"/>
  <c r="S19" i="8"/>
  <c r="H20" i="8"/>
  <c r="S20" i="8"/>
  <c r="S21" i="8"/>
  <c r="S23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R21" i="8"/>
  <c r="Q21" i="8"/>
  <c r="P21" i="8"/>
  <c r="O21" i="8"/>
  <c r="N21" i="8"/>
  <c r="M21" i="8"/>
  <c r="L21" i="8"/>
  <c r="K21" i="8"/>
  <c r="J21" i="8"/>
  <c r="I21" i="8"/>
  <c r="H21" i="8"/>
  <c r="F21" i="8"/>
  <c r="E21" i="8"/>
  <c r="D21" i="8"/>
  <c r="C21" i="8"/>
  <c r="B21" i="8"/>
  <c r="B20" i="7"/>
  <c r="B17" i="7"/>
  <c r="B14" i="7"/>
  <c r="B12" i="7"/>
  <c r="H20" i="5"/>
  <c r="H17" i="5"/>
  <c r="H14" i="5"/>
  <c r="H12" i="5"/>
  <c r="G9" i="7"/>
  <c r="M9" i="7"/>
  <c r="M10" i="7"/>
  <c r="M11" i="7"/>
  <c r="E21" i="7"/>
  <c r="G12" i="7"/>
  <c r="M12" i="7"/>
  <c r="M13" i="7"/>
  <c r="M14" i="7"/>
  <c r="G15" i="7"/>
  <c r="M15" i="7"/>
  <c r="M16" i="7"/>
  <c r="M17" i="7"/>
  <c r="G18" i="7"/>
  <c r="M18" i="7"/>
  <c r="M19" i="7"/>
  <c r="M20" i="7"/>
  <c r="M21" i="7"/>
  <c r="L21" i="7"/>
  <c r="K21" i="7"/>
  <c r="J21" i="7"/>
  <c r="I21" i="7"/>
  <c r="H21" i="7"/>
  <c r="G21" i="7"/>
  <c r="F21" i="7"/>
  <c r="D21" i="7"/>
  <c r="C21" i="7"/>
  <c r="B21" i="7"/>
  <c r="E9" i="6"/>
  <c r="G9" i="6"/>
  <c r="E10" i="6"/>
  <c r="G10" i="6"/>
  <c r="E11" i="6"/>
  <c r="G11" i="6"/>
  <c r="E12" i="6"/>
  <c r="G12" i="6"/>
  <c r="G13" i="6"/>
  <c r="E14" i="6"/>
  <c r="G14" i="6"/>
  <c r="G15" i="6"/>
  <c r="G16" i="6"/>
  <c r="G17" i="6"/>
  <c r="E18" i="6"/>
  <c r="G18" i="6"/>
  <c r="E19" i="6"/>
  <c r="G19" i="6"/>
  <c r="E20" i="6"/>
  <c r="G20" i="6"/>
  <c r="G21" i="6"/>
  <c r="F21" i="6"/>
  <c r="E21" i="6"/>
  <c r="D21" i="6"/>
  <c r="C21" i="6"/>
  <c r="B21" i="6"/>
  <c r="C5" i="1"/>
  <c r="C6" i="1"/>
  <c r="C7" i="1"/>
  <c r="C8" i="1"/>
  <c r="C9" i="1"/>
  <c r="C11" i="1"/>
  <c r="C13" i="1"/>
  <c r="C15" i="1"/>
  <c r="C18" i="1"/>
  <c r="C19" i="1"/>
  <c r="C20" i="1"/>
  <c r="C21" i="1"/>
  <c r="C23" i="1"/>
  <c r="C27" i="1"/>
  <c r="C30" i="1"/>
  <c r="E9" i="5"/>
  <c r="G9" i="5"/>
  <c r="E10" i="5"/>
  <c r="G10" i="5"/>
  <c r="E11" i="5"/>
  <c r="G11" i="5"/>
  <c r="E12" i="5"/>
  <c r="G12" i="5"/>
  <c r="G13" i="5"/>
  <c r="E14" i="5"/>
  <c r="G14" i="5"/>
  <c r="G15" i="5"/>
  <c r="G16" i="5"/>
  <c r="G17" i="5"/>
  <c r="E18" i="5"/>
  <c r="G18" i="5"/>
  <c r="E19" i="5"/>
  <c r="G19" i="5"/>
  <c r="E20" i="5"/>
  <c r="G20" i="5"/>
  <c r="G21" i="5"/>
  <c r="M9" i="5"/>
  <c r="S9" i="5"/>
  <c r="S10" i="5"/>
  <c r="S11" i="5"/>
  <c r="K21" i="5"/>
  <c r="M12" i="5"/>
  <c r="S12" i="5"/>
  <c r="S13" i="5"/>
  <c r="S14" i="5"/>
  <c r="M15" i="5"/>
  <c r="S15" i="5"/>
  <c r="S16" i="5"/>
  <c r="S17" i="5"/>
  <c r="M18" i="5"/>
  <c r="S18" i="5"/>
  <c r="S19" i="5"/>
  <c r="S20" i="5"/>
  <c r="S21" i="5"/>
  <c r="S23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R21" i="5"/>
  <c r="Q21" i="5"/>
  <c r="P21" i="5"/>
  <c r="O21" i="5"/>
  <c r="N21" i="5"/>
  <c r="M21" i="5"/>
  <c r="L21" i="5"/>
  <c r="J21" i="5"/>
  <c r="I21" i="5"/>
  <c r="H21" i="5"/>
  <c r="F21" i="5"/>
  <c r="E21" i="5"/>
  <c r="D21" i="5"/>
  <c r="C21" i="5"/>
  <c r="B21" i="5"/>
</calcChain>
</file>

<file path=xl/comments1.xml><?xml version="1.0" encoding="utf-8"?>
<comments xmlns="http://schemas.openxmlformats.org/spreadsheetml/2006/main">
  <authors>
    <author>Elaine Grogan Luttrull</author>
  </authors>
  <commentList>
    <comment ref="A3" authorId="0">
      <text>
        <r>
          <rPr>
            <b/>
            <sz val="9"/>
            <color indexed="81"/>
            <rFont val="Calibri"/>
            <family val="2"/>
          </rPr>
          <t>Elaine Grogan Luttrull:</t>
        </r>
        <r>
          <rPr>
            <sz val="9"/>
            <color indexed="81"/>
            <rFont val="Calibri"/>
            <family val="2"/>
          </rPr>
          <t xml:space="preserve">
Logan's budget is the starting point for his cash flow model (next tab).</t>
        </r>
      </text>
    </comment>
  </commentList>
</comments>
</file>

<file path=xl/comments2.xml><?xml version="1.0" encoding="utf-8"?>
<comments xmlns="http://schemas.openxmlformats.org/spreadsheetml/2006/main">
  <authors>
    <author>Elaine Grogan Luttrull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>Elaine Grogan Luttrull:</t>
        </r>
        <r>
          <rPr>
            <sz val="9"/>
            <color indexed="81"/>
            <rFont val="Calibri"/>
            <family val="2"/>
          </rPr>
          <t xml:space="preserve">
Use the "+" and "-" buttons above to see the detail for the cash in and cash out totals. </t>
        </r>
      </text>
    </comment>
  </commentList>
</comments>
</file>

<file path=xl/sharedStrings.xml><?xml version="1.0" encoding="utf-8"?>
<sst xmlns="http://schemas.openxmlformats.org/spreadsheetml/2006/main" count="173" uniqueCount="64">
  <si>
    <t>Logan's 2012 Budget</t>
  </si>
  <si>
    <t>Income</t>
  </si>
  <si>
    <t>Starring role</t>
  </si>
  <si>
    <t>Acting income</t>
  </si>
  <si>
    <t>Estimated based on prior year's work load</t>
  </si>
  <si>
    <t>Cash Flow Statement</t>
  </si>
  <si>
    <t>Supporting cast</t>
  </si>
  <si>
    <t>Workshop teaching fees</t>
  </si>
  <si>
    <t>$500 per workshop, one per quarter</t>
  </si>
  <si>
    <t>For the period: 2012</t>
  </si>
  <si>
    <t>Reading fees</t>
  </si>
  <si>
    <t>Estimated $100 per reading, ten per year</t>
  </si>
  <si>
    <t>Coaching fees</t>
  </si>
  <si>
    <t>$50 per week</t>
  </si>
  <si>
    <t>Month</t>
  </si>
  <si>
    <t>Cash In (Income)</t>
  </si>
  <si>
    <t>Cash Out (Expenses)</t>
  </si>
  <si>
    <t>Net Cash per Month</t>
  </si>
  <si>
    <t>Production assistance</t>
  </si>
  <si>
    <t>Bartending income</t>
  </si>
  <si>
    <t>Amount needed to make budget work - pick up hours as necessary</t>
  </si>
  <si>
    <t>Total Income per Month</t>
  </si>
  <si>
    <t>Taxes</t>
  </si>
  <si>
    <t>Savings</t>
  </si>
  <si>
    <t>Rent</t>
  </si>
  <si>
    <t>Utilities</t>
  </si>
  <si>
    <t>Phone</t>
  </si>
  <si>
    <t>Management fee</t>
  </si>
  <si>
    <t>Travel</t>
  </si>
  <si>
    <t>Social/food</t>
  </si>
  <si>
    <t>Health insurance</t>
  </si>
  <si>
    <t>Renter's insurance</t>
  </si>
  <si>
    <t>Memberships</t>
  </si>
  <si>
    <t>Total Expenses per Month</t>
  </si>
  <si>
    <t>Total income</t>
  </si>
  <si>
    <t>January</t>
  </si>
  <si>
    <t>February</t>
  </si>
  <si>
    <t>Quarterly</t>
  </si>
  <si>
    <t>25% of income for the year</t>
  </si>
  <si>
    <t>March</t>
  </si>
  <si>
    <t xml:space="preserve">April </t>
  </si>
  <si>
    <t>Flexible</t>
  </si>
  <si>
    <t>5% of income for the year</t>
  </si>
  <si>
    <t>May</t>
  </si>
  <si>
    <t>June</t>
  </si>
  <si>
    <t>Total Income</t>
  </si>
  <si>
    <t>July</t>
  </si>
  <si>
    <t>August</t>
  </si>
  <si>
    <t>September</t>
  </si>
  <si>
    <t>Monthly</t>
  </si>
  <si>
    <t>October</t>
  </si>
  <si>
    <t>November</t>
  </si>
  <si>
    <t>December</t>
  </si>
  <si>
    <t>Payment to agent</t>
  </si>
  <si>
    <t>Total</t>
  </si>
  <si>
    <t>One-time</t>
  </si>
  <si>
    <t>Estimated based on quotes received</t>
  </si>
  <si>
    <t>Prior year's insurance amount</t>
  </si>
  <si>
    <t>Total expenses</t>
  </si>
  <si>
    <t>Net Income</t>
  </si>
  <si>
    <t>Logan's 2012 Cash Flow Statement</t>
  </si>
  <si>
    <t>Expenses</t>
    <phoneticPr fontId="4" type="noConversion"/>
  </si>
  <si>
    <t>Social/ food</t>
  </si>
  <si>
    <t>Mgmt.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</si>
</sst>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indexed="8"/>
      <name val="Chaparral Pro"/>
    </font>
    <font>
      <b/>
      <sz val="11"/>
      <color indexed="8"/>
      <name val="Chaparral Pro"/>
    </font>
    <font>
      <b/>
      <sz val="11"/>
      <color indexed="9"/>
      <name val="Chaparral Pro"/>
    </font>
    <font>
      <i/>
      <sz val="11"/>
      <color indexed="8"/>
      <name val="Chaparral Pro"/>
    </font>
    <font>
      <sz val="11"/>
      <color indexed="25"/>
      <name val="Chaparral Pro"/>
    </font>
    <font>
      <sz val="11"/>
      <color indexed="9"/>
      <name val="Chaparral Pro"/>
    </font>
    <font>
      <sz val="8"/>
      <name val="Verdana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164" fontId="7" fillId="0" borderId="0" xfId="2" applyNumberFormat="1" applyFont="1"/>
    <xf numFmtId="0" fontId="7" fillId="0" borderId="0" xfId="0" applyFont="1" applyAlignment="1">
      <alignment wrapText="1"/>
    </xf>
    <xf numFmtId="0" fontId="7" fillId="0" borderId="0" xfId="0" applyFont="1" applyBorder="1"/>
    <xf numFmtId="0" fontId="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7" fillId="0" borderId="0" xfId="2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8" fillId="4" borderId="0" xfId="0" applyFont="1" applyFill="1" applyAlignment="1">
      <alignment horizontal="center" vertical="center" wrapText="1"/>
    </xf>
    <xf numFmtId="164" fontId="7" fillId="0" borderId="2" xfId="2" applyNumberFormat="1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3" xfId="0" applyFont="1" applyBorder="1"/>
    <xf numFmtId="165" fontId="7" fillId="0" borderId="3" xfId="1" applyNumberFormat="1" applyFont="1" applyBorder="1"/>
    <xf numFmtId="164" fontId="7" fillId="5" borderId="3" xfId="2" applyNumberFormat="1" applyFont="1" applyFill="1" applyBorder="1"/>
    <xf numFmtId="164" fontId="11" fillId="0" borderId="3" xfId="2" applyNumberFormat="1" applyFont="1" applyBorder="1"/>
    <xf numFmtId="0" fontId="7" fillId="6" borderId="0" xfId="0" applyFont="1" applyFill="1" applyAlignment="1">
      <alignment horizontal="center" vertical="center"/>
    </xf>
    <xf numFmtId="9" fontId="10" fillId="0" borderId="0" xfId="0" applyNumberFormat="1" applyFont="1" applyAlignment="1">
      <alignment wrapText="1"/>
    </xf>
    <xf numFmtId="0" fontId="8" fillId="0" borderId="3" xfId="0" applyFont="1" applyFill="1" applyBorder="1"/>
    <xf numFmtId="164" fontId="7" fillId="0" borderId="3" xfId="2" applyNumberFormat="1" applyFont="1" applyBorder="1"/>
    <xf numFmtId="0" fontId="7" fillId="9" borderId="0" xfId="0" applyFont="1" applyFill="1" applyAlignment="1">
      <alignment horizontal="center" vertical="center"/>
    </xf>
    <xf numFmtId="165" fontId="7" fillId="0" borderId="3" xfId="1" applyNumberFormat="1" applyFont="1" applyFill="1" applyBorder="1"/>
    <xf numFmtId="164" fontId="8" fillId="0" borderId="4" xfId="2" applyNumberFormat="1" applyFont="1" applyBorder="1"/>
    <xf numFmtId="164" fontId="8" fillId="0" borderId="3" xfId="2" applyNumberFormat="1" applyFont="1" applyFill="1" applyBorder="1"/>
    <xf numFmtId="164" fontId="8" fillId="0" borderId="3" xfId="2" applyNumberFormat="1" applyFont="1" applyBorder="1"/>
    <xf numFmtId="164" fontId="8" fillId="5" borderId="3" xfId="2" applyNumberFormat="1" applyFont="1" applyFill="1" applyBorder="1"/>
    <xf numFmtId="0" fontId="7" fillId="10" borderId="0" xfId="0" applyFont="1" applyFill="1" applyAlignment="1">
      <alignment horizontal="center" vertical="center"/>
    </xf>
    <xf numFmtId="165" fontId="7" fillId="0" borderId="0" xfId="0" applyNumberFormat="1" applyFont="1" applyBorder="1"/>
    <xf numFmtId="164" fontId="7" fillId="0" borderId="0" xfId="0" applyNumberFormat="1" applyFont="1" applyBorder="1"/>
    <xf numFmtId="164" fontId="7" fillId="0" borderId="2" xfId="2" applyNumberFormat="1" applyFont="1" applyBorder="1"/>
    <xf numFmtId="164" fontId="8" fillId="0" borderId="6" xfId="2" applyNumberFormat="1" applyFont="1" applyBorder="1"/>
    <xf numFmtId="164" fontId="8" fillId="0" borderId="0" xfId="2" applyNumberFormat="1" applyFont="1" applyBorder="1"/>
    <xf numFmtId="0" fontId="8" fillId="0" borderId="1" xfId="0" applyFont="1" applyBorder="1"/>
    <xf numFmtId="164" fontId="8" fillId="0" borderId="1" xfId="2" applyNumberFormat="1" applyFont="1" applyBorder="1"/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10" borderId="5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7" fillId="0" borderId="3" xfId="2" applyNumberFormat="1" applyFont="1" applyFill="1" applyBorder="1"/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10">
    <cellStyle name="Arts &amp; Numbers" xfId="5"/>
    <cellStyle name="Comma" xfId="1" builtinId="3"/>
    <cellStyle name="Currency" xfId="2" builtinId="4"/>
    <cellStyle name="Followed Hyperlink" xfId="4" builtinId="9" hidden="1"/>
    <cellStyle name="Followed Hyperlink" xfId="7" builtinId="9" hidden="1"/>
    <cellStyle name="Followed Hyperlink" xfId="9" builtinId="9" hidden="1"/>
    <cellStyle name="Hyperlink" xfId="3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1"/>
  <sheetViews>
    <sheetView tabSelected="1" view="pageLayout" workbookViewId="0"/>
  </sheetViews>
  <sheetFormatPr baseColWidth="10" defaultColWidth="9.5" defaultRowHeight="15" x14ac:dyDescent="0"/>
  <cols>
    <col min="1" max="1" width="10.6640625" style="1" customWidth="1"/>
    <col min="2" max="2" width="25" style="1" customWidth="1"/>
    <col min="3" max="3" width="13.5" style="2" customWidth="1"/>
    <col min="4" max="4" width="40.6640625" style="3" customWidth="1"/>
    <col min="5" max="16384" width="9.5" style="4"/>
  </cols>
  <sheetData>
    <row r="1" spans="1:4">
      <c r="A1" s="1" t="s">
        <v>0</v>
      </c>
      <c r="C1" s="1"/>
    </row>
    <row r="3" spans="1:4">
      <c r="A3" s="47" t="s">
        <v>1</v>
      </c>
      <c r="B3" s="47"/>
      <c r="C3" s="47"/>
      <c r="D3" s="47"/>
    </row>
    <row r="4" spans="1:4" ht="32" customHeight="1">
      <c r="A4" s="5" t="s">
        <v>2</v>
      </c>
      <c r="B4" s="6" t="s">
        <v>3</v>
      </c>
      <c r="C4" s="7">
        <v>20000</v>
      </c>
      <c r="D4" s="8" t="s">
        <v>4</v>
      </c>
    </row>
    <row r="5" spans="1:4">
      <c r="A5" s="51" t="s">
        <v>6</v>
      </c>
      <c r="B5" s="1" t="s">
        <v>7</v>
      </c>
      <c r="C5" s="2">
        <f>500*4</f>
        <v>2000</v>
      </c>
      <c r="D5" s="9" t="s">
        <v>8</v>
      </c>
    </row>
    <row r="6" spans="1:4">
      <c r="A6" s="51"/>
      <c r="B6" s="1" t="s">
        <v>10</v>
      </c>
      <c r="C6" s="2">
        <f>100*10</f>
        <v>1000</v>
      </c>
      <c r="D6" s="9" t="s">
        <v>11</v>
      </c>
    </row>
    <row r="7" spans="1:4" ht="14" customHeight="1">
      <c r="A7" s="51"/>
      <c r="B7" s="1" t="s">
        <v>12</v>
      </c>
      <c r="C7" s="2">
        <f>50*50</f>
        <v>2500</v>
      </c>
      <c r="D7" s="9" t="s">
        <v>13</v>
      </c>
    </row>
    <row r="8" spans="1:4" ht="44" customHeight="1">
      <c r="A8" s="10" t="s">
        <v>18</v>
      </c>
      <c r="B8" s="6" t="s">
        <v>19</v>
      </c>
      <c r="C8" s="11">
        <f>1000*10</f>
        <v>10000</v>
      </c>
      <c r="D8" s="8" t="s">
        <v>20</v>
      </c>
    </row>
    <row r="9" spans="1:4">
      <c r="A9" s="19"/>
      <c r="B9" s="20" t="s">
        <v>34</v>
      </c>
      <c r="C9" s="2">
        <f>SUM(C4:C8)</f>
        <v>35500</v>
      </c>
      <c r="D9" s="9"/>
    </row>
    <row r="10" spans="1:4">
      <c r="A10" s="19"/>
      <c r="D10" s="9"/>
    </row>
    <row r="11" spans="1:4">
      <c r="A11" s="25" t="s">
        <v>37</v>
      </c>
      <c r="B11" s="1" t="s">
        <v>22</v>
      </c>
      <c r="C11" s="2">
        <f>0.25*C9</f>
        <v>8875</v>
      </c>
      <c r="D11" s="26" t="s">
        <v>38</v>
      </c>
    </row>
    <row r="12" spans="1:4">
      <c r="A12" s="19"/>
      <c r="D12" s="9"/>
    </row>
    <row r="13" spans="1:4">
      <c r="A13" s="29" t="s">
        <v>41</v>
      </c>
      <c r="B13" s="1" t="s">
        <v>23</v>
      </c>
      <c r="C13" s="2">
        <f>0.05*C9</f>
        <v>1775</v>
      </c>
      <c r="D13" s="26" t="s">
        <v>42</v>
      </c>
    </row>
    <row r="14" spans="1:4">
      <c r="A14" s="19"/>
      <c r="D14" s="9"/>
    </row>
    <row r="15" spans="1:4" ht="16" thickBot="1">
      <c r="A15" s="19"/>
      <c r="B15" s="20" t="s">
        <v>45</v>
      </c>
      <c r="C15" s="31">
        <f>C9-C11-C13</f>
        <v>24850</v>
      </c>
      <c r="D15" s="9"/>
    </row>
    <row r="16" spans="1:4" ht="16" thickTop="1">
      <c r="A16" s="19"/>
    </row>
    <row r="17" spans="1:4">
      <c r="A17" s="46" t="s">
        <v>61</v>
      </c>
      <c r="B17" s="47"/>
      <c r="C17" s="47"/>
      <c r="D17" s="47"/>
    </row>
    <row r="18" spans="1:4">
      <c r="A18" s="48" t="s">
        <v>49</v>
      </c>
      <c r="B18" s="1" t="s">
        <v>24</v>
      </c>
      <c r="C18" s="2">
        <f>850*12</f>
        <v>10200</v>
      </c>
    </row>
    <row r="19" spans="1:4">
      <c r="A19" s="49"/>
      <c r="B19" s="1" t="s">
        <v>25</v>
      </c>
      <c r="C19" s="2">
        <f>75*12</f>
        <v>900</v>
      </c>
      <c r="D19" s="9"/>
    </row>
    <row r="20" spans="1:4">
      <c r="A20" s="49"/>
      <c r="B20" s="1" t="s">
        <v>26</v>
      </c>
      <c r="C20" s="2">
        <f>100*12</f>
        <v>1200</v>
      </c>
      <c r="D20" s="9"/>
    </row>
    <row r="21" spans="1:4">
      <c r="A21" s="25" t="s">
        <v>37</v>
      </c>
      <c r="B21" s="1" t="s">
        <v>27</v>
      </c>
      <c r="C21" s="2">
        <f>20%*C4</f>
        <v>4000</v>
      </c>
      <c r="D21" s="9" t="s">
        <v>53</v>
      </c>
    </row>
    <row r="22" spans="1:4">
      <c r="A22" s="29" t="s">
        <v>41</v>
      </c>
      <c r="B22" s="1" t="s">
        <v>28</v>
      </c>
      <c r="C22" s="2">
        <v>1100</v>
      </c>
      <c r="D22" s="9"/>
    </row>
    <row r="23" spans="1:4">
      <c r="A23" s="35" t="s">
        <v>49</v>
      </c>
      <c r="B23" s="1" t="s">
        <v>29</v>
      </c>
      <c r="C23" s="2">
        <f>400*12</f>
        <v>4800</v>
      </c>
      <c r="D23" s="9"/>
    </row>
    <row r="24" spans="1:4">
      <c r="A24" s="50" t="s">
        <v>55</v>
      </c>
      <c r="B24" s="1" t="s">
        <v>30</v>
      </c>
      <c r="C24" s="2">
        <v>1500</v>
      </c>
      <c r="D24" s="9" t="s">
        <v>56</v>
      </c>
    </row>
    <row r="25" spans="1:4">
      <c r="A25" s="50"/>
      <c r="B25" s="1" t="s">
        <v>31</v>
      </c>
      <c r="C25" s="2">
        <v>150</v>
      </c>
      <c r="D25" s="9" t="s">
        <v>57</v>
      </c>
    </row>
    <row r="26" spans="1:4">
      <c r="A26" s="50"/>
      <c r="B26" s="1" t="s">
        <v>32</v>
      </c>
      <c r="C26" s="38">
        <v>1000</v>
      </c>
      <c r="D26" s="9"/>
    </row>
    <row r="27" spans="1:4" ht="16" thickBot="1">
      <c r="B27" s="20" t="s">
        <v>58</v>
      </c>
      <c r="C27" s="39">
        <f>SUM(C18:C26)</f>
        <v>24850</v>
      </c>
    </row>
    <row r="28" spans="1:4" ht="16" thickTop="1">
      <c r="B28" s="20"/>
      <c r="C28" s="40"/>
    </row>
    <row r="30" spans="1:4" ht="24" customHeight="1">
      <c r="A30" s="41" t="s">
        <v>59</v>
      </c>
      <c r="B30" s="41"/>
      <c r="C30" s="42">
        <f>C15-C27</f>
        <v>0</v>
      </c>
      <c r="D30" s="43"/>
    </row>
    <row r="31" spans="1:4">
      <c r="A31" s="44"/>
      <c r="B31" s="44"/>
      <c r="C31" s="38"/>
      <c r="D31" s="45"/>
    </row>
  </sheetData>
  <mergeCells count="5">
    <mergeCell ref="A17:D17"/>
    <mergeCell ref="A18:A20"/>
    <mergeCell ref="A24:A26"/>
    <mergeCell ref="A3:D3"/>
    <mergeCell ref="A5:A7"/>
  </mergeCells>
  <phoneticPr fontId="4" type="noConversion"/>
  <pageMargins left="0.75" right="0.75" top="1" bottom="1" header="0.5" footer="0.5"/>
  <pageSetup scale="81" orientation="portrait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&amp;"Calibri,Regular"&amp;12&amp;G</oddFooter>
  </headerFooter>
  <legacyDrawing r:id="rId1"/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view="pageLayout" workbookViewId="0"/>
  </sheetViews>
  <sheetFormatPr baseColWidth="10" defaultRowHeight="15" outlineLevelCol="1" x14ac:dyDescent="0"/>
  <cols>
    <col min="1" max="1" width="11.83203125" style="4" customWidth="1"/>
    <col min="2" max="2" width="10.83203125" style="4" hidden="1" customWidth="1" outlineLevel="1"/>
    <col min="3" max="3" width="12.33203125" style="4" hidden="1" customWidth="1" outlineLevel="1"/>
    <col min="4" max="4" width="11.83203125" style="4" hidden="1" customWidth="1" outlineLevel="1"/>
    <col min="5" max="5" width="12.6640625" style="4" hidden="1" customWidth="1" outlineLevel="1"/>
    <col min="6" max="6" width="0" style="4" hidden="1" customWidth="1" outlineLevel="1"/>
    <col min="7" max="7" width="19.5" style="4" customWidth="1" collapsed="1"/>
    <col min="8" max="8" width="10" style="4" hidden="1" customWidth="1" outlineLevel="1"/>
    <col min="9" max="9" width="9.5" style="4" hidden="1" customWidth="1" outlineLevel="1"/>
    <col min="10" max="10" width="10.83203125" style="4" hidden="1" customWidth="1" outlineLevel="1"/>
    <col min="11" max="11" width="8.1640625" style="4" hidden="1" customWidth="1" outlineLevel="1"/>
    <col min="12" max="12" width="9.5" style="4" hidden="1" customWidth="1" outlineLevel="1"/>
    <col min="13" max="13" width="12.1640625" style="4" hidden="1" customWidth="1" outlineLevel="1"/>
    <col min="14" max="14" width="9.5" style="4" hidden="1" customWidth="1" outlineLevel="1"/>
    <col min="15" max="15" width="10.6640625" style="4" hidden="1" customWidth="1" outlineLevel="1"/>
    <col min="16" max="17" width="9.5" style="4" hidden="1" customWidth="1" outlineLevel="1"/>
    <col min="18" max="18" width="12.5" style="4" hidden="1" customWidth="1" outlineLevel="1"/>
    <col min="19" max="19" width="21.5" style="4" customWidth="1" collapsed="1"/>
    <col min="20" max="20" width="11.83203125" style="4" customWidth="1"/>
  </cols>
  <sheetData>
    <row r="1" spans="1:20">
      <c r="A1" s="1" t="s">
        <v>60</v>
      </c>
    </row>
    <row r="4" spans="1:20" ht="26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34" customHeight="1">
      <c r="A5" s="55" t="s">
        <v>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34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9" customHeight="1">
      <c r="A7" s="53" t="s">
        <v>14</v>
      </c>
      <c r="B7" s="54" t="s">
        <v>15</v>
      </c>
      <c r="C7" s="54"/>
      <c r="D7" s="54"/>
      <c r="E7" s="54"/>
      <c r="F7" s="54"/>
      <c r="G7" s="54"/>
      <c r="H7" s="54" t="s">
        <v>16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63" t="s">
        <v>17</v>
      </c>
    </row>
    <row r="8" spans="1:20" ht="45">
      <c r="A8" s="53"/>
      <c r="B8" s="12" t="s">
        <v>3</v>
      </c>
      <c r="C8" s="13" t="s">
        <v>7</v>
      </c>
      <c r="D8" s="13" t="s">
        <v>10</v>
      </c>
      <c r="E8" s="13" t="s">
        <v>12</v>
      </c>
      <c r="F8" s="14" t="s">
        <v>19</v>
      </c>
      <c r="G8" s="15" t="s">
        <v>21</v>
      </c>
      <c r="H8" s="16" t="s">
        <v>22</v>
      </c>
      <c r="I8" s="17" t="s">
        <v>23</v>
      </c>
      <c r="J8" s="16" t="s">
        <v>24</v>
      </c>
      <c r="K8" s="16" t="s">
        <v>25</v>
      </c>
      <c r="L8" s="16" t="s">
        <v>26</v>
      </c>
      <c r="M8" s="16" t="s">
        <v>27</v>
      </c>
      <c r="N8" s="17" t="s">
        <v>28</v>
      </c>
      <c r="O8" s="16" t="s">
        <v>62</v>
      </c>
      <c r="P8" s="18" t="s">
        <v>30</v>
      </c>
      <c r="Q8" s="18" t="s">
        <v>31</v>
      </c>
      <c r="R8" s="18" t="s">
        <v>32</v>
      </c>
      <c r="S8" s="15" t="s">
        <v>33</v>
      </c>
      <c r="T8" s="64"/>
    </row>
    <row r="9" spans="1:20">
      <c r="A9" s="21" t="s">
        <v>35</v>
      </c>
      <c r="B9" s="22"/>
      <c r="C9" s="22"/>
      <c r="D9" s="22">
        <v>100</v>
      </c>
      <c r="E9" s="22">
        <f>50*4</f>
        <v>200</v>
      </c>
      <c r="F9" s="22">
        <v>2000</v>
      </c>
      <c r="G9" s="23">
        <f>SUM(B9:F9)</f>
        <v>2300</v>
      </c>
      <c r="H9" s="22">
        <v>0</v>
      </c>
      <c r="I9" s="22"/>
      <c r="J9" s="22">
        <v>850</v>
      </c>
      <c r="K9" s="22">
        <v>75</v>
      </c>
      <c r="L9" s="22">
        <v>100</v>
      </c>
      <c r="M9" s="22">
        <f>4000/4</f>
        <v>1000</v>
      </c>
      <c r="N9" s="22"/>
      <c r="O9" s="22">
        <v>400</v>
      </c>
      <c r="P9" s="22"/>
      <c r="Q9" s="22"/>
      <c r="R9" s="22"/>
      <c r="S9" s="23">
        <f>SUM(H9:R9)</f>
        <v>2425</v>
      </c>
      <c r="T9" s="24">
        <f t="shared" ref="T9:T20" si="0">G9-S9</f>
        <v>-125</v>
      </c>
    </row>
    <row r="10" spans="1:20">
      <c r="A10" s="21" t="s">
        <v>36</v>
      </c>
      <c r="B10" s="22"/>
      <c r="C10" s="22">
        <v>500</v>
      </c>
      <c r="D10" s="22"/>
      <c r="E10" s="22">
        <f>50*4</f>
        <v>200</v>
      </c>
      <c r="F10" s="22">
        <v>0</v>
      </c>
      <c r="G10" s="23">
        <f t="shared" ref="G10:G20" si="1">SUM(B10:F10)</f>
        <v>700</v>
      </c>
      <c r="H10" s="22">
        <v>0</v>
      </c>
      <c r="I10" s="22"/>
      <c r="J10" s="22">
        <v>850</v>
      </c>
      <c r="K10" s="22">
        <v>75</v>
      </c>
      <c r="L10" s="22">
        <v>100</v>
      </c>
      <c r="M10" s="22">
        <v>0</v>
      </c>
      <c r="N10" s="22"/>
      <c r="O10" s="22">
        <v>400</v>
      </c>
      <c r="P10" s="22"/>
      <c r="Q10" s="22"/>
      <c r="R10" s="22"/>
      <c r="S10" s="23">
        <f t="shared" ref="S10:S20" si="2">SUM(H10:R10)</f>
        <v>1425</v>
      </c>
      <c r="T10" s="24">
        <f t="shared" si="0"/>
        <v>-725</v>
      </c>
    </row>
    <row r="11" spans="1:20">
      <c r="A11" s="27" t="s">
        <v>39</v>
      </c>
      <c r="B11" s="22">
        <v>4000</v>
      </c>
      <c r="C11" s="22"/>
      <c r="D11" s="22"/>
      <c r="E11" s="22">
        <f>50*4</f>
        <v>200</v>
      </c>
      <c r="F11" s="22"/>
      <c r="G11" s="23">
        <f t="shared" si="1"/>
        <v>4200</v>
      </c>
      <c r="H11" s="22">
        <v>0</v>
      </c>
      <c r="I11" s="22"/>
      <c r="J11" s="22">
        <v>850</v>
      </c>
      <c r="K11" s="22">
        <v>75</v>
      </c>
      <c r="L11" s="22">
        <v>100</v>
      </c>
      <c r="M11" s="22">
        <v>0</v>
      </c>
      <c r="N11" s="22">
        <v>300</v>
      </c>
      <c r="O11" s="22">
        <v>400</v>
      </c>
      <c r="P11" s="22"/>
      <c r="Q11" s="22"/>
      <c r="R11" s="22"/>
      <c r="S11" s="23">
        <f t="shared" si="2"/>
        <v>1725</v>
      </c>
      <c r="T11" s="28">
        <f t="shared" si="0"/>
        <v>2475</v>
      </c>
    </row>
    <row r="12" spans="1:20">
      <c r="A12" s="27" t="s">
        <v>40</v>
      </c>
      <c r="B12" s="22">
        <v>8000</v>
      </c>
      <c r="C12" s="22"/>
      <c r="D12" s="22"/>
      <c r="E12" s="22">
        <f>50*4</f>
        <v>200</v>
      </c>
      <c r="F12" s="22"/>
      <c r="G12" s="23">
        <f t="shared" si="1"/>
        <v>8200</v>
      </c>
      <c r="H12" s="22">
        <f>'Logan''s_Budget'!$C$11/4</f>
        <v>2218.75</v>
      </c>
      <c r="I12" s="22">
        <v>1775</v>
      </c>
      <c r="J12" s="22">
        <v>850</v>
      </c>
      <c r="K12" s="22">
        <v>75</v>
      </c>
      <c r="L12" s="22">
        <v>100</v>
      </c>
      <c r="M12" s="22">
        <f>4000/4</f>
        <v>1000</v>
      </c>
      <c r="N12" s="22">
        <v>200</v>
      </c>
      <c r="O12" s="22">
        <v>400</v>
      </c>
      <c r="P12" s="22"/>
      <c r="Q12" s="22"/>
      <c r="R12" s="22"/>
      <c r="S12" s="23">
        <f t="shared" si="2"/>
        <v>6618.75</v>
      </c>
      <c r="T12" s="28">
        <f t="shared" si="0"/>
        <v>1581.25</v>
      </c>
    </row>
    <row r="13" spans="1:20">
      <c r="A13" s="27" t="s">
        <v>43</v>
      </c>
      <c r="B13" s="22"/>
      <c r="C13" s="22"/>
      <c r="D13" s="30">
        <v>400</v>
      </c>
      <c r="E13" s="22">
        <v>250</v>
      </c>
      <c r="F13" s="22">
        <v>1000</v>
      </c>
      <c r="G13" s="23">
        <f t="shared" si="1"/>
        <v>1650</v>
      </c>
      <c r="H13" s="22">
        <v>0</v>
      </c>
      <c r="I13" s="22"/>
      <c r="J13" s="22">
        <v>850</v>
      </c>
      <c r="K13" s="22">
        <v>75</v>
      </c>
      <c r="L13" s="22">
        <v>100</v>
      </c>
      <c r="M13" s="22">
        <v>0</v>
      </c>
      <c r="N13" s="22"/>
      <c r="O13" s="22">
        <v>400</v>
      </c>
      <c r="P13" s="22"/>
      <c r="Q13" s="22"/>
      <c r="R13" s="22"/>
      <c r="S13" s="23">
        <f t="shared" si="2"/>
        <v>1425</v>
      </c>
      <c r="T13" s="28">
        <f t="shared" si="0"/>
        <v>225</v>
      </c>
    </row>
    <row r="14" spans="1:20">
      <c r="A14" s="27" t="s">
        <v>44</v>
      </c>
      <c r="B14" s="22"/>
      <c r="C14" s="22">
        <v>500</v>
      </c>
      <c r="D14" s="22"/>
      <c r="E14" s="22">
        <f>50*4</f>
        <v>200</v>
      </c>
      <c r="F14" s="30">
        <v>1000</v>
      </c>
      <c r="G14" s="23">
        <f t="shared" si="1"/>
        <v>1700</v>
      </c>
      <c r="H14" s="22">
        <f>'Logan''s_Budget'!$C$11/4</f>
        <v>2218.75</v>
      </c>
      <c r="I14" s="22"/>
      <c r="J14" s="22">
        <v>850</v>
      </c>
      <c r="K14" s="22">
        <v>75</v>
      </c>
      <c r="L14" s="22">
        <v>100</v>
      </c>
      <c r="M14" s="22">
        <v>0</v>
      </c>
      <c r="N14" s="22"/>
      <c r="O14" s="22">
        <v>400</v>
      </c>
      <c r="P14" s="22"/>
      <c r="Q14" s="22"/>
      <c r="R14" s="22"/>
      <c r="S14" s="23">
        <f t="shared" si="2"/>
        <v>3643.75</v>
      </c>
      <c r="T14" s="24">
        <f t="shared" si="0"/>
        <v>-1943.75</v>
      </c>
    </row>
    <row r="15" spans="1:20">
      <c r="A15" s="27" t="s">
        <v>46</v>
      </c>
      <c r="B15" s="22"/>
      <c r="C15" s="22"/>
      <c r="D15" s="22"/>
      <c r="E15" s="22">
        <v>150</v>
      </c>
      <c r="F15" s="30">
        <v>2000</v>
      </c>
      <c r="G15" s="23">
        <f t="shared" si="1"/>
        <v>2150</v>
      </c>
      <c r="H15" s="22">
        <v>0</v>
      </c>
      <c r="I15" s="22"/>
      <c r="J15" s="22">
        <v>850</v>
      </c>
      <c r="K15" s="22">
        <v>75</v>
      </c>
      <c r="L15" s="22">
        <v>100</v>
      </c>
      <c r="M15" s="22">
        <f>4000/4</f>
        <v>1000</v>
      </c>
      <c r="N15" s="22">
        <v>200</v>
      </c>
      <c r="O15" s="22">
        <v>400</v>
      </c>
      <c r="P15" s="22"/>
      <c r="Q15" s="22"/>
      <c r="R15" s="22"/>
      <c r="S15" s="23">
        <f t="shared" si="2"/>
        <v>2625</v>
      </c>
      <c r="T15" s="24">
        <f t="shared" si="0"/>
        <v>-475</v>
      </c>
    </row>
    <row r="16" spans="1:20">
      <c r="A16" s="27" t="s">
        <v>47</v>
      </c>
      <c r="B16" s="22"/>
      <c r="C16" s="22">
        <v>500</v>
      </c>
      <c r="D16" s="22"/>
      <c r="E16" s="22">
        <v>150</v>
      </c>
      <c r="F16" s="30">
        <v>1000</v>
      </c>
      <c r="G16" s="23">
        <f t="shared" si="1"/>
        <v>1650</v>
      </c>
      <c r="H16" s="22">
        <v>0</v>
      </c>
      <c r="I16" s="22"/>
      <c r="J16" s="22">
        <v>850</v>
      </c>
      <c r="K16" s="22">
        <v>75</v>
      </c>
      <c r="L16" s="22">
        <v>100</v>
      </c>
      <c r="M16" s="22">
        <v>0</v>
      </c>
      <c r="N16" s="22"/>
      <c r="O16" s="22">
        <v>400</v>
      </c>
      <c r="P16" s="22"/>
      <c r="Q16" s="22"/>
      <c r="R16" s="22"/>
      <c r="S16" s="23">
        <f t="shared" si="2"/>
        <v>1425</v>
      </c>
      <c r="T16" s="28">
        <f t="shared" si="0"/>
        <v>225</v>
      </c>
    </row>
    <row r="17" spans="1:20">
      <c r="A17" s="27" t="s">
        <v>48</v>
      </c>
      <c r="B17" s="22">
        <v>4000</v>
      </c>
      <c r="C17" s="22"/>
      <c r="D17" s="22">
        <v>100</v>
      </c>
      <c r="E17" s="22">
        <v>350</v>
      </c>
      <c r="F17" s="22"/>
      <c r="G17" s="23">
        <f t="shared" si="1"/>
        <v>4450</v>
      </c>
      <c r="H17" s="22">
        <f>'Logan''s_Budget'!$C$11/4</f>
        <v>2218.75</v>
      </c>
      <c r="I17" s="22"/>
      <c r="J17" s="22">
        <v>850</v>
      </c>
      <c r="K17" s="22">
        <v>75</v>
      </c>
      <c r="L17" s="22">
        <v>100</v>
      </c>
      <c r="M17" s="22">
        <v>0</v>
      </c>
      <c r="N17" s="22">
        <v>200</v>
      </c>
      <c r="O17" s="22">
        <v>400</v>
      </c>
      <c r="P17" s="22"/>
      <c r="Q17" s="22"/>
      <c r="R17" s="22"/>
      <c r="S17" s="23">
        <f t="shared" si="2"/>
        <v>3843.75</v>
      </c>
      <c r="T17" s="28">
        <f t="shared" si="0"/>
        <v>606.25</v>
      </c>
    </row>
    <row r="18" spans="1:20">
      <c r="A18" s="27" t="s">
        <v>50</v>
      </c>
      <c r="B18" s="22">
        <v>4000</v>
      </c>
      <c r="C18" s="22">
        <v>500</v>
      </c>
      <c r="D18" s="22">
        <v>400</v>
      </c>
      <c r="E18" s="22">
        <f>50*4</f>
        <v>200</v>
      </c>
      <c r="F18" s="22"/>
      <c r="G18" s="23">
        <f t="shared" si="1"/>
        <v>5100</v>
      </c>
      <c r="H18" s="22">
        <v>0</v>
      </c>
      <c r="I18" s="22"/>
      <c r="J18" s="22">
        <v>850</v>
      </c>
      <c r="K18" s="22">
        <v>75</v>
      </c>
      <c r="L18" s="22">
        <v>100</v>
      </c>
      <c r="M18" s="22">
        <f>4000/4</f>
        <v>1000</v>
      </c>
      <c r="N18" s="22">
        <v>200</v>
      </c>
      <c r="O18" s="22">
        <v>400</v>
      </c>
      <c r="P18" s="22"/>
      <c r="Q18" s="22"/>
      <c r="R18" s="22">
        <v>300</v>
      </c>
      <c r="S18" s="23">
        <f t="shared" si="2"/>
        <v>2925</v>
      </c>
      <c r="T18" s="28">
        <f t="shared" si="0"/>
        <v>2175</v>
      </c>
    </row>
    <row r="19" spans="1:20">
      <c r="A19" s="27" t="s">
        <v>51</v>
      </c>
      <c r="B19" s="22"/>
      <c r="C19" s="22"/>
      <c r="D19" s="22"/>
      <c r="E19" s="22">
        <f>50*4</f>
        <v>200</v>
      </c>
      <c r="F19" s="30">
        <v>1000</v>
      </c>
      <c r="G19" s="23">
        <f t="shared" si="1"/>
        <v>1200</v>
      </c>
      <c r="H19" s="22">
        <v>0</v>
      </c>
      <c r="I19" s="22"/>
      <c r="J19" s="22">
        <v>850</v>
      </c>
      <c r="K19" s="22">
        <v>75</v>
      </c>
      <c r="L19" s="22">
        <v>100</v>
      </c>
      <c r="M19" s="22">
        <v>0</v>
      </c>
      <c r="N19" s="22"/>
      <c r="O19" s="22">
        <v>400</v>
      </c>
      <c r="P19" s="22">
        <v>1500</v>
      </c>
      <c r="Q19" s="22">
        <v>150</v>
      </c>
      <c r="R19" s="22">
        <v>300</v>
      </c>
      <c r="S19" s="23">
        <f t="shared" si="2"/>
        <v>3375</v>
      </c>
      <c r="T19" s="24">
        <f t="shared" si="0"/>
        <v>-2175</v>
      </c>
    </row>
    <row r="20" spans="1:20">
      <c r="A20" s="27" t="s">
        <v>52</v>
      </c>
      <c r="B20" s="22"/>
      <c r="C20" s="22"/>
      <c r="D20" s="22"/>
      <c r="E20" s="22">
        <f>50*4</f>
        <v>200</v>
      </c>
      <c r="F20" s="30">
        <v>2000</v>
      </c>
      <c r="G20" s="23">
        <f t="shared" si="1"/>
        <v>2200</v>
      </c>
      <c r="H20" s="22">
        <f>'Logan''s_Budget'!$C$11/4</f>
        <v>2218.75</v>
      </c>
      <c r="I20" s="22"/>
      <c r="J20" s="22">
        <v>850</v>
      </c>
      <c r="K20" s="22">
        <v>75</v>
      </c>
      <c r="L20" s="22">
        <v>100</v>
      </c>
      <c r="M20" s="22">
        <v>0</v>
      </c>
      <c r="N20" s="22"/>
      <c r="O20" s="22">
        <v>400</v>
      </c>
      <c r="P20" s="22"/>
      <c r="Q20" s="22"/>
      <c r="R20" s="22">
        <v>400</v>
      </c>
      <c r="S20" s="23">
        <f t="shared" si="2"/>
        <v>4043.75</v>
      </c>
      <c r="T20" s="24">
        <f t="shared" si="0"/>
        <v>-1843.75</v>
      </c>
    </row>
    <row r="21" spans="1:20">
      <c r="A21" s="32" t="s">
        <v>54</v>
      </c>
      <c r="B21" s="33">
        <f t="shared" ref="B21:T21" si="3">SUM(B9:B20)</f>
        <v>20000</v>
      </c>
      <c r="C21" s="33">
        <f t="shared" si="3"/>
        <v>2000</v>
      </c>
      <c r="D21" s="33">
        <f t="shared" si="3"/>
        <v>1000</v>
      </c>
      <c r="E21" s="33">
        <f t="shared" si="3"/>
        <v>2500</v>
      </c>
      <c r="F21" s="33">
        <f t="shared" si="3"/>
        <v>10000</v>
      </c>
      <c r="G21" s="34">
        <f t="shared" si="3"/>
        <v>35500</v>
      </c>
      <c r="H21" s="33">
        <f t="shared" si="3"/>
        <v>8875</v>
      </c>
      <c r="I21" s="33">
        <f t="shared" si="3"/>
        <v>1775</v>
      </c>
      <c r="J21" s="33">
        <f t="shared" si="3"/>
        <v>10200</v>
      </c>
      <c r="K21" s="33">
        <f t="shared" si="3"/>
        <v>900</v>
      </c>
      <c r="L21" s="33">
        <f t="shared" si="3"/>
        <v>1200</v>
      </c>
      <c r="M21" s="33">
        <f t="shared" si="3"/>
        <v>4000</v>
      </c>
      <c r="N21" s="33">
        <f t="shared" si="3"/>
        <v>1100</v>
      </c>
      <c r="O21" s="33">
        <f t="shared" si="3"/>
        <v>4800</v>
      </c>
      <c r="P21" s="33">
        <f t="shared" si="3"/>
        <v>1500</v>
      </c>
      <c r="Q21" s="33">
        <f t="shared" si="3"/>
        <v>150</v>
      </c>
      <c r="R21" s="33">
        <f t="shared" si="3"/>
        <v>1000</v>
      </c>
      <c r="S21" s="34">
        <f t="shared" si="3"/>
        <v>35500</v>
      </c>
      <c r="T21" s="28">
        <f t="shared" si="3"/>
        <v>0</v>
      </c>
    </row>
    <row r="23" spans="1:20">
      <c r="S23" s="36">
        <f>G21-S21</f>
        <v>0</v>
      </c>
    </row>
    <row r="25" spans="1:20">
      <c r="S25" s="37"/>
    </row>
  </sheetData>
  <mergeCells count="7">
    <mergeCell ref="A4:T4"/>
    <mergeCell ref="A5:T5"/>
    <mergeCell ref="A6:T6"/>
    <mergeCell ref="A7:A8"/>
    <mergeCell ref="B7:G7"/>
    <mergeCell ref="H7:S7"/>
    <mergeCell ref="T7:T8"/>
  </mergeCells>
  <phoneticPr fontId="13" type="noConversion"/>
  <pageMargins left="0.75" right="0.75" top="1" bottom="1" header="0.5" footer="0.5"/>
  <pageSetup orientation="landscape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&amp;"Calibri,Regular"&amp;12&amp;G</oddFooter>
  </headerFooter>
  <legacyDrawing r:id="rId1"/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baseColWidth="10" defaultRowHeight="15" x14ac:dyDescent="0"/>
  <cols>
    <col min="1" max="1" width="12.5" style="4" customWidth="1"/>
    <col min="2" max="2" width="10.83203125" style="4" bestFit="1" customWidth="1"/>
    <col min="3" max="3" width="14" style="4" customWidth="1"/>
    <col min="4" max="4" width="11.83203125" style="4" customWidth="1"/>
    <col min="5" max="5" width="12.6640625" style="4" customWidth="1"/>
    <col min="6" max="6" width="10.83203125" style="4"/>
    <col min="7" max="7" width="21.5" style="4" customWidth="1"/>
  </cols>
  <sheetData>
    <row r="1" spans="1:7">
      <c r="A1" s="1" t="s">
        <v>60</v>
      </c>
    </row>
    <row r="4" spans="1:7" ht="26" customHeight="1">
      <c r="A4" s="52" t="s">
        <v>5</v>
      </c>
      <c r="B4" s="52"/>
      <c r="C4" s="52"/>
      <c r="D4" s="52"/>
      <c r="E4" s="52"/>
      <c r="F4" s="52"/>
      <c r="G4" s="52"/>
    </row>
    <row r="5" spans="1:7" ht="34" customHeight="1">
      <c r="A5" s="55" t="s">
        <v>9</v>
      </c>
      <c r="B5" s="55"/>
      <c r="C5" s="55"/>
      <c r="D5" s="55"/>
      <c r="E5" s="55"/>
      <c r="F5" s="55"/>
      <c r="G5" s="55"/>
    </row>
    <row r="6" spans="1:7" ht="34" customHeight="1">
      <c r="A6" s="52"/>
      <c r="B6" s="52"/>
      <c r="C6" s="52"/>
      <c r="D6" s="52"/>
      <c r="E6" s="52"/>
      <c r="F6" s="52"/>
      <c r="G6" s="52"/>
    </row>
    <row r="7" spans="1:7" ht="29" customHeight="1">
      <c r="A7" s="53" t="s">
        <v>14</v>
      </c>
      <c r="B7" s="54" t="s">
        <v>15</v>
      </c>
      <c r="C7" s="54"/>
      <c r="D7" s="54"/>
      <c r="E7" s="54"/>
      <c r="F7" s="54"/>
      <c r="G7" s="54"/>
    </row>
    <row r="8" spans="1:7" ht="30">
      <c r="A8" s="53"/>
      <c r="B8" s="12" t="s">
        <v>3</v>
      </c>
      <c r="C8" s="13" t="s">
        <v>7</v>
      </c>
      <c r="D8" s="13" t="s">
        <v>10</v>
      </c>
      <c r="E8" s="13" t="s">
        <v>12</v>
      </c>
      <c r="F8" s="14" t="s">
        <v>19</v>
      </c>
      <c r="G8" s="15" t="s">
        <v>21</v>
      </c>
    </row>
    <row r="9" spans="1:7">
      <c r="A9" s="21" t="s">
        <v>35</v>
      </c>
      <c r="B9" s="22"/>
      <c r="C9" s="22"/>
      <c r="D9" s="22">
        <v>100</v>
      </c>
      <c r="E9" s="22">
        <f>50*4</f>
        <v>200</v>
      </c>
      <c r="F9" s="22">
        <v>2000</v>
      </c>
      <c r="G9" s="23">
        <f>SUM(B9:F9)</f>
        <v>2300</v>
      </c>
    </row>
    <row r="10" spans="1:7">
      <c r="A10" s="21" t="s">
        <v>36</v>
      </c>
      <c r="B10" s="22"/>
      <c r="C10" s="22">
        <v>500</v>
      </c>
      <c r="D10" s="22"/>
      <c r="E10" s="22">
        <f>50*4</f>
        <v>200</v>
      </c>
      <c r="F10" s="22">
        <v>0</v>
      </c>
      <c r="G10" s="23">
        <f t="shared" ref="G10:G20" si="0">SUM(B10:F10)</f>
        <v>700</v>
      </c>
    </row>
    <row r="11" spans="1:7">
      <c r="A11" s="27" t="s">
        <v>39</v>
      </c>
      <c r="B11" s="22">
        <v>4000</v>
      </c>
      <c r="C11" s="22"/>
      <c r="D11" s="22"/>
      <c r="E11" s="22">
        <f>50*4</f>
        <v>200</v>
      </c>
      <c r="F11" s="22"/>
      <c r="G11" s="23">
        <f t="shared" si="0"/>
        <v>4200</v>
      </c>
    </row>
    <row r="12" spans="1:7">
      <c r="A12" s="27" t="s">
        <v>40</v>
      </c>
      <c r="B12" s="22">
        <v>8000</v>
      </c>
      <c r="C12" s="22"/>
      <c r="D12" s="22"/>
      <c r="E12" s="22">
        <f>50*4</f>
        <v>200</v>
      </c>
      <c r="F12" s="22"/>
      <c r="G12" s="23">
        <f t="shared" si="0"/>
        <v>8200</v>
      </c>
    </row>
    <row r="13" spans="1:7">
      <c r="A13" s="27" t="s">
        <v>43</v>
      </c>
      <c r="B13" s="22"/>
      <c r="C13" s="22"/>
      <c r="D13" s="30">
        <v>400</v>
      </c>
      <c r="E13" s="22">
        <v>250</v>
      </c>
      <c r="F13" s="22">
        <v>1000</v>
      </c>
      <c r="G13" s="23">
        <f t="shared" si="0"/>
        <v>1650</v>
      </c>
    </row>
    <row r="14" spans="1:7">
      <c r="A14" s="27" t="s">
        <v>44</v>
      </c>
      <c r="B14" s="22"/>
      <c r="C14" s="22">
        <v>500</v>
      </c>
      <c r="D14" s="22"/>
      <c r="E14" s="22">
        <f>50*4</f>
        <v>200</v>
      </c>
      <c r="F14" s="30">
        <v>1000</v>
      </c>
      <c r="G14" s="23">
        <f t="shared" si="0"/>
        <v>1700</v>
      </c>
    </row>
    <row r="15" spans="1:7">
      <c r="A15" s="27" t="s">
        <v>46</v>
      </c>
      <c r="B15" s="22"/>
      <c r="C15" s="22"/>
      <c r="D15" s="22"/>
      <c r="E15" s="22">
        <v>150</v>
      </c>
      <c r="F15" s="30">
        <v>2000</v>
      </c>
      <c r="G15" s="23">
        <f t="shared" si="0"/>
        <v>2150</v>
      </c>
    </row>
    <row r="16" spans="1:7">
      <c r="A16" s="27" t="s">
        <v>47</v>
      </c>
      <c r="B16" s="22"/>
      <c r="C16" s="22">
        <v>500</v>
      </c>
      <c r="D16" s="22"/>
      <c r="E16" s="22">
        <v>150</v>
      </c>
      <c r="F16" s="30">
        <v>1000</v>
      </c>
      <c r="G16" s="23">
        <f t="shared" si="0"/>
        <v>1650</v>
      </c>
    </row>
    <row r="17" spans="1:7">
      <c r="A17" s="27" t="s">
        <v>48</v>
      </c>
      <c r="B17" s="22">
        <v>4000</v>
      </c>
      <c r="C17" s="22"/>
      <c r="D17" s="22">
        <v>100</v>
      </c>
      <c r="E17" s="22">
        <v>350</v>
      </c>
      <c r="F17" s="22"/>
      <c r="G17" s="23">
        <f t="shared" si="0"/>
        <v>4450</v>
      </c>
    </row>
    <row r="18" spans="1:7">
      <c r="A18" s="27" t="s">
        <v>50</v>
      </c>
      <c r="B18" s="22">
        <v>4000</v>
      </c>
      <c r="C18" s="22">
        <v>500</v>
      </c>
      <c r="D18" s="22">
        <v>400</v>
      </c>
      <c r="E18" s="22">
        <f>50*4</f>
        <v>200</v>
      </c>
      <c r="F18" s="22"/>
      <c r="G18" s="23">
        <f t="shared" si="0"/>
        <v>5100</v>
      </c>
    </row>
    <row r="19" spans="1:7">
      <c r="A19" s="27" t="s">
        <v>51</v>
      </c>
      <c r="B19" s="22"/>
      <c r="C19" s="22"/>
      <c r="D19" s="22"/>
      <c r="E19" s="22">
        <f>50*4</f>
        <v>200</v>
      </c>
      <c r="F19" s="30">
        <v>1000</v>
      </c>
      <c r="G19" s="23">
        <f t="shared" si="0"/>
        <v>1200</v>
      </c>
    </row>
    <row r="20" spans="1:7">
      <c r="A20" s="27" t="s">
        <v>52</v>
      </c>
      <c r="B20" s="22"/>
      <c r="C20" s="22"/>
      <c r="D20" s="22"/>
      <c r="E20" s="22">
        <f>50*4</f>
        <v>200</v>
      </c>
      <c r="F20" s="30">
        <v>2000</v>
      </c>
      <c r="G20" s="23">
        <f t="shared" si="0"/>
        <v>2200</v>
      </c>
    </row>
    <row r="21" spans="1:7">
      <c r="A21" s="32" t="s">
        <v>54</v>
      </c>
      <c r="B21" s="33">
        <f t="shared" ref="B21:G21" si="1">SUM(B9:B20)</f>
        <v>20000</v>
      </c>
      <c r="C21" s="33">
        <f t="shared" si="1"/>
        <v>2000</v>
      </c>
      <c r="D21" s="33">
        <f t="shared" si="1"/>
        <v>1000</v>
      </c>
      <c r="E21" s="33">
        <f t="shared" si="1"/>
        <v>2500</v>
      </c>
      <c r="F21" s="33">
        <f t="shared" si="1"/>
        <v>10000</v>
      </c>
      <c r="G21" s="34">
        <f t="shared" si="1"/>
        <v>35500</v>
      </c>
    </row>
  </sheetData>
  <mergeCells count="5">
    <mergeCell ref="A4:G4"/>
    <mergeCell ref="A5:G5"/>
    <mergeCell ref="A6:G6"/>
    <mergeCell ref="A7:A8"/>
    <mergeCell ref="B7:G7"/>
  </mergeCells>
  <phoneticPr fontId="4" type="noConversion"/>
  <printOptions horizontalCentered="1" verticalCentered="1"/>
  <pageMargins left="0.75" right="0.75" top="1" bottom="1" header="0.5" footer="0.5"/>
  <pageSetup orientation="landscape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&amp;"Calibri,Regular"&amp;12&amp;G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5"/>
  <sheetViews>
    <sheetView zoomScale="86" zoomScaleNormal="86" zoomScalePageLayoutView="86" workbookViewId="0"/>
  </sheetViews>
  <sheetFormatPr baseColWidth="10" defaultRowHeight="15" x14ac:dyDescent="0"/>
  <cols>
    <col min="1" max="1" width="11.33203125" style="4" customWidth="1"/>
    <col min="2" max="2" width="10.33203125" style="4" customWidth="1"/>
    <col min="3" max="3" width="9.5" style="4" bestFit="1" customWidth="1"/>
    <col min="4" max="4" width="10.83203125" style="4" bestFit="1" customWidth="1"/>
    <col min="5" max="5" width="8.1640625" style="4" customWidth="1"/>
    <col min="6" max="6" width="9.5" style="4" bestFit="1" customWidth="1"/>
    <col min="7" max="7" width="12.1640625" style="4" customWidth="1"/>
    <col min="8" max="8" width="9.5" style="4" bestFit="1" customWidth="1"/>
    <col min="9" max="9" width="10.6640625" style="4" customWidth="1"/>
    <col min="10" max="11" width="9.5" style="4" customWidth="1"/>
    <col min="12" max="12" width="12.5" style="4" customWidth="1"/>
    <col min="13" max="13" width="12.1640625" style="4" customWidth="1"/>
  </cols>
  <sheetData>
    <row r="1" spans="1:13">
      <c r="A1" s="1" t="s">
        <v>60</v>
      </c>
    </row>
    <row r="4" spans="1:13" ht="26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34" customHeight="1">
      <c r="A5" s="55" t="s">
        <v>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34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29" customHeight="1">
      <c r="A7" s="53" t="s">
        <v>14</v>
      </c>
      <c r="B7" s="54" t="s">
        <v>16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45">
      <c r="A8" s="53"/>
      <c r="B8" s="16" t="s">
        <v>22</v>
      </c>
      <c r="C8" s="17" t="s">
        <v>23</v>
      </c>
      <c r="D8" s="16" t="s">
        <v>24</v>
      </c>
      <c r="E8" s="16" t="s">
        <v>25</v>
      </c>
      <c r="F8" s="16" t="s">
        <v>26</v>
      </c>
      <c r="G8" s="16" t="s">
        <v>63</v>
      </c>
      <c r="H8" s="17" t="s">
        <v>28</v>
      </c>
      <c r="I8" s="16" t="s">
        <v>62</v>
      </c>
      <c r="J8" s="18" t="s">
        <v>30</v>
      </c>
      <c r="K8" s="18" t="s">
        <v>31</v>
      </c>
      <c r="L8" s="18" t="s">
        <v>32</v>
      </c>
      <c r="M8" s="15" t="s">
        <v>33</v>
      </c>
    </row>
    <row r="9" spans="1:13">
      <c r="A9" s="21" t="s">
        <v>35</v>
      </c>
      <c r="B9" s="22">
        <v>0</v>
      </c>
      <c r="C9" s="22"/>
      <c r="D9" s="22">
        <v>850</v>
      </c>
      <c r="E9" s="22">
        <v>75</v>
      </c>
      <c r="F9" s="22">
        <v>100</v>
      </c>
      <c r="G9" s="22">
        <f>4000/4</f>
        <v>1000</v>
      </c>
      <c r="H9" s="22"/>
      <c r="I9" s="22">
        <v>400</v>
      </c>
      <c r="J9" s="22"/>
      <c r="K9" s="22"/>
      <c r="L9" s="22"/>
      <c r="M9" s="23">
        <f>SUM(B9:L9)</f>
        <v>2425</v>
      </c>
    </row>
    <row r="10" spans="1:13">
      <c r="A10" s="21" t="s">
        <v>36</v>
      </c>
      <c r="B10" s="22">
        <v>0</v>
      </c>
      <c r="C10" s="22"/>
      <c r="D10" s="22">
        <v>850</v>
      </c>
      <c r="E10" s="22">
        <v>75</v>
      </c>
      <c r="F10" s="22">
        <v>100</v>
      </c>
      <c r="G10" s="22">
        <v>0</v>
      </c>
      <c r="H10" s="22"/>
      <c r="I10" s="22">
        <v>400</v>
      </c>
      <c r="J10" s="22"/>
      <c r="K10" s="22"/>
      <c r="L10" s="22"/>
      <c r="M10" s="23">
        <f t="shared" ref="M10:M20" si="0">SUM(B10:L10)</f>
        <v>1425</v>
      </c>
    </row>
    <row r="11" spans="1:13">
      <c r="A11" s="27" t="s">
        <v>39</v>
      </c>
      <c r="B11" s="22">
        <v>0</v>
      </c>
      <c r="C11" s="22"/>
      <c r="D11" s="22">
        <v>850</v>
      </c>
      <c r="E11" s="22">
        <v>75</v>
      </c>
      <c r="F11" s="22">
        <v>100</v>
      </c>
      <c r="G11" s="22">
        <v>0</v>
      </c>
      <c r="H11" s="22">
        <v>300</v>
      </c>
      <c r="I11" s="22">
        <v>400</v>
      </c>
      <c r="J11" s="22"/>
      <c r="K11" s="22"/>
      <c r="L11" s="22"/>
      <c r="M11" s="23">
        <f t="shared" si="0"/>
        <v>1725</v>
      </c>
    </row>
    <row r="12" spans="1:13">
      <c r="A12" s="27" t="s">
        <v>40</v>
      </c>
      <c r="B12" s="22">
        <f>'Logan''s_Budget'!$C$11/4</f>
        <v>2218.75</v>
      </c>
      <c r="C12" s="22">
        <v>1775</v>
      </c>
      <c r="D12" s="22">
        <v>850</v>
      </c>
      <c r="E12" s="22">
        <v>75</v>
      </c>
      <c r="F12" s="22">
        <v>100</v>
      </c>
      <c r="G12" s="22">
        <f>4000/4</f>
        <v>1000</v>
      </c>
      <c r="H12" s="22">
        <v>200</v>
      </c>
      <c r="I12" s="22">
        <v>400</v>
      </c>
      <c r="J12" s="22"/>
      <c r="K12" s="22"/>
      <c r="L12" s="22"/>
      <c r="M12" s="23">
        <f t="shared" si="0"/>
        <v>6618.75</v>
      </c>
    </row>
    <row r="13" spans="1:13">
      <c r="A13" s="27" t="s">
        <v>43</v>
      </c>
      <c r="B13" s="22">
        <v>0</v>
      </c>
      <c r="C13" s="22"/>
      <c r="D13" s="22">
        <v>850</v>
      </c>
      <c r="E13" s="22">
        <v>75</v>
      </c>
      <c r="F13" s="22">
        <v>100</v>
      </c>
      <c r="G13" s="22">
        <v>0</v>
      </c>
      <c r="H13" s="22"/>
      <c r="I13" s="22">
        <v>400</v>
      </c>
      <c r="J13" s="22"/>
      <c r="K13" s="22"/>
      <c r="L13" s="22"/>
      <c r="M13" s="23">
        <f t="shared" si="0"/>
        <v>1425</v>
      </c>
    </row>
    <row r="14" spans="1:13">
      <c r="A14" s="27" t="s">
        <v>44</v>
      </c>
      <c r="B14" s="22">
        <f>'Logan''s_Budget'!$C$11/4</f>
        <v>2218.75</v>
      </c>
      <c r="C14" s="22"/>
      <c r="D14" s="22">
        <v>850</v>
      </c>
      <c r="E14" s="22">
        <v>75</v>
      </c>
      <c r="F14" s="22">
        <v>100</v>
      </c>
      <c r="G14" s="22">
        <v>0</v>
      </c>
      <c r="H14" s="22"/>
      <c r="I14" s="22">
        <v>400</v>
      </c>
      <c r="J14" s="22"/>
      <c r="K14" s="22"/>
      <c r="L14" s="22"/>
      <c r="M14" s="23">
        <f t="shared" si="0"/>
        <v>3643.75</v>
      </c>
    </row>
    <row r="15" spans="1:13">
      <c r="A15" s="27" t="s">
        <v>46</v>
      </c>
      <c r="B15" s="22">
        <v>0</v>
      </c>
      <c r="C15" s="22"/>
      <c r="D15" s="22">
        <v>850</v>
      </c>
      <c r="E15" s="22">
        <v>75</v>
      </c>
      <c r="F15" s="22">
        <v>100</v>
      </c>
      <c r="G15" s="22">
        <f>4000/4</f>
        <v>1000</v>
      </c>
      <c r="H15" s="22">
        <v>200</v>
      </c>
      <c r="I15" s="22">
        <v>400</v>
      </c>
      <c r="J15" s="22"/>
      <c r="K15" s="22"/>
      <c r="L15" s="22"/>
      <c r="M15" s="23">
        <f t="shared" si="0"/>
        <v>2625</v>
      </c>
    </row>
    <row r="16" spans="1:13">
      <c r="A16" s="27" t="s">
        <v>47</v>
      </c>
      <c r="B16" s="22">
        <v>0</v>
      </c>
      <c r="C16" s="22"/>
      <c r="D16" s="22">
        <v>850</v>
      </c>
      <c r="E16" s="22">
        <v>75</v>
      </c>
      <c r="F16" s="22">
        <v>100</v>
      </c>
      <c r="G16" s="22">
        <v>0</v>
      </c>
      <c r="H16" s="22"/>
      <c r="I16" s="22">
        <v>400</v>
      </c>
      <c r="J16" s="22"/>
      <c r="K16" s="22"/>
      <c r="L16" s="22"/>
      <c r="M16" s="23">
        <f t="shared" si="0"/>
        <v>1425</v>
      </c>
    </row>
    <row r="17" spans="1:13">
      <c r="A17" s="27" t="s">
        <v>48</v>
      </c>
      <c r="B17" s="22">
        <f>'Logan''s_Budget'!$C$11/4</f>
        <v>2218.75</v>
      </c>
      <c r="C17" s="22"/>
      <c r="D17" s="22">
        <v>850</v>
      </c>
      <c r="E17" s="22">
        <v>75</v>
      </c>
      <c r="F17" s="22">
        <v>100</v>
      </c>
      <c r="G17" s="22">
        <v>0</v>
      </c>
      <c r="H17" s="22">
        <v>200</v>
      </c>
      <c r="I17" s="22">
        <v>400</v>
      </c>
      <c r="J17" s="22"/>
      <c r="K17" s="22"/>
      <c r="L17" s="22"/>
      <c r="M17" s="23">
        <f t="shared" si="0"/>
        <v>3843.75</v>
      </c>
    </row>
    <row r="18" spans="1:13">
      <c r="A18" s="27" t="s">
        <v>50</v>
      </c>
      <c r="B18" s="22">
        <v>0</v>
      </c>
      <c r="C18" s="22"/>
      <c r="D18" s="22">
        <v>850</v>
      </c>
      <c r="E18" s="22">
        <v>75</v>
      </c>
      <c r="F18" s="22">
        <v>100</v>
      </c>
      <c r="G18" s="22">
        <f>4000/4</f>
        <v>1000</v>
      </c>
      <c r="H18" s="22">
        <v>200</v>
      </c>
      <c r="I18" s="22">
        <v>400</v>
      </c>
      <c r="J18" s="22"/>
      <c r="K18" s="22"/>
      <c r="L18" s="22">
        <v>300</v>
      </c>
      <c r="M18" s="23">
        <f t="shared" si="0"/>
        <v>2925</v>
      </c>
    </row>
    <row r="19" spans="1:13">
      <c r="A19" s="27" t="s">
        <v>51</v>
      </c>
      <c r="B19" s="22">
        <v>0</v>
      </c>
      <c r="C19" s="22"/>
      <c r="D19" s="22">
        <v>850</v>
      </c>
      <c r="E19" s="22">
        <v>75</v>
      </c>
      <c r="F19" s="22">
        <v>100</v>
      </c>
      <c r="G19" s="22">
        <v>0</v>
      </c>
      <c r="H19" s="22"/>
      <c r="I19" s="22">
        <v>400</v>
      </c>
      <c r="J19" s="22">
        <v>1500</v>
      </c>
      <c r="K19" s="22">
        <v>150</v>
      </c>
      <c r="L19" s="22">
        <v>300</v>
      </c>
      <c r="M19" s="23">
        <f t="shared" si="0"/>
        <v>3375</v>
      </c>
    </row>
    <row r="20" spans="1:13">
      <c r="A20" s="27" t="s">
        <v>52</v>
      </c>
      <c r="B20" s="22">
        <f>'Logan''s_Budget'!$C$11/4</f>
        <v>2218.75</v>
      </c>
      <c r="C20" s="22"/>
      <c r="D20" s="22">
        <v>850</v>
      </c>
      <c r="E20" s="22">
        <v>75</v>
      </c>
      <c r="F20" s="22">
        <v>100</v>
      </c>
      <c r="G20" s="22">
        <v>0</v>
      </c>
      <c r="H20" s="22"/>
      <c r="I20" s="22">
        <v>400</v>
      </c>
      <c r="J20" s="22"/>
      <c r="K20" s="22"/>
      <c r="L20" s="22">
        <v>400</v>
      </c>
      <c r="M20" s="23">
        <f t="shared" si="0"/>
        <v>4043.75</v>
      </c>
    </row>
    <row r="21" spans="1:13">
      <c r="A21" s="32" t="s">
        <v>54</v>
      </c>
      <c r="B21" s="33">
        <f t="shared" ref="B21:M21" si="1">SUM(B9:B20)</f>
        <v>8875</v>
      </c>
      <c r="C21" s="33">
        <f t="shared" si="1"/>
        <v>1775</v>
      </c>
      <c r="D21" s="33">
        <f t="shared" si="1"/>
        <v>10200</v>
      </c>
      <c r="E21" s="33">
        <f t="shared" si="1"/>
        <v>900</v>
      </c>
      <c r="F21" s="33">
        <f t="shared" si="1"/>
        <v>1200</v>
      </c>
      <c r="G21" s="33">
        <f t="shared" si="1"/>
        <v>4000</v>
      </c>
      <c r="H21" s="33">
        <f t="shared" si="1"/>
        <v>1100</v>
      </c>
      <c r="I21" s="33">
        <f t="shared" si="1"/>
        <v>4800</v>
      </c>
      <c r="J21" s="33">
        <f t="shared" si="1"/>
        <v>1500</v>
      </c>
      <c r="K21" s="33">
        <f t="shared" si="1"/>
        <v>150</v>
      </c>
      <c r="L21" s="33">
        <f t="shared" si="1"/>
        <v>1000</v>
      </c>
      <c r="M21" s="34">
        <f t="shared" si="1"/>
        <v>35500</v>
      </c>
    </row>
    <row r="23" spans="1:13">
      <c r="M23" s="36"/>
    </row>
    <row r="25" spans="1:13">
      <c r="M25" s="37"/>
    </row>
  </sheetData>
  <mergeCells count="5">
    <mergeCell ref="A4:M4"/>
    <mergeCell ref="A5:M5"/>
    <mergeCell ref="A6:M6"/>
    <mergeCell ref="A7:A8"/>
    <mergeCell ref="B7:M7"/>
  </mergeCells>
  <phoneticPr fontId="4" type="noConversion"/>
  <printOptions horizontalCentered="1" verticalCentered="1"/>
  <pageMargins left="0.75" right="0.75" top="1" bottom="1" header="0.5" footer="0.5"/>
  <pageSetup scale="83" orientation="landscape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&amp;"Calibri,Regular"&amp;12&amp;G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workbookViewId="0"/>
  </sheetViews>
  <sheetFormatPr baseColWidth="10" defaultRowHeight="15" outlineLevelCol="1" x14ac:dyDescent="0"/>
  <cols>
    <col min="1" max="1" width="15.5" style="4" customWidth="1"/>
    <col min="2" max="2" width="10.83203125" style="4" hidden="1" customWidth="1" outlineLevel="1"/>
    <col min="3" max="3" width="12.33203125" style="4" hidden="1" customWidth="1" outlineLevel="1"/>
    <col min="4" max="4" width="11.83203125" style="4" hidden="1" customWidth="1" outlineLevel="1"/>
    <col min="5" max="5" width="12.6640625" style="4" hidden="1" customWidth="1" outlineLevel="1"/>
    <col min="6" max="6" width="0" style="4" hidden="1" customWidth="1" outlineLevel="1"/>
    <col min="7" max="7" width="21.5" style="56" customWidth="1" collapsed="1"/>
    <col min="8" max="8" width="10" style="56" hidden="1" customWidth="1" outlineLevel="1"/>
    <col min="9" max="9" width="9.5" style="56" hidden="1" customWidth="1" outlineLevel="1"/>
    <col min="10" max="10" width="10.83203125" style="56" hidden="1" customWidth="1" outlineLevel="1"/>
    <col min="11" max="11" width="8.1640625" style="56" hidden="1" customWidth="1" outlineLevel="1"/>
    <col min="12" max="12" width="9.5" style="56" hidden="1" customWidth="1" outlineLevel="1"/>
    <col min="13" max="13" width="12.1640625" style="56" hidden="1" customWidth="1" outlineLevel="1"/>
    <col min="14" max="14" width="9.5" style="56" hidden="1" customWidth="1" outlineLevel="1"/>
    <col min="15" max="15" width="10.6640625" style="56" hidden="1" customWidth="1" outlineLevel="1"/>
    <col min="16" max="17" width="9.5" style="56" hidden="1" customWidth="1" outlineLevel="1"/>
    <col min="18" max="18" width="12.5" style="56" hidden="1" customWidth="1" outlineLevel="1"/>
    <col min="19" max="19" width="19.83203125" style="56" customWidth="1" collapsed="1"/>
    <col min="20" max="20" width="16.6640625" style="4" customWidth="1"/>
  </cols>
  <sheetData>
    <row r="1" spans="1:20">
      <c r="A1" s="1" t="s">
        <v>60</v>
      </c>
    </row>
    <row r="4" spans="1:20" ht="26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34" customHeight="1">
      <c r="A5" s="55" t="s">
        <v>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34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9" customHeight="1">
      <c r="A7" s="53" t="s">
        <v>14</v>
      </c>
      <c r="B7" s="54" t="s">
        <v>15</v>
      </c>
      <c r="C7" s="54"/>
      <c r="D7" s="54"/>
      <c r="E7" s="54"/>
      <c r="F7" s="54"/>
      <c r="G7" s="54"/>
      <c r="H7" s="57" t="s">
        <v>16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63" t="s">
        <v>17</v>
      </c>
    </row>
    <row r="8" spans="1:20" ht="45">
      <c r="A8" s="53"/>
      <c r="B8" s="12" t="s">
        <v>3</v>
      </c>
      <c r="C8" s="13" t="s">
        <v>7</v>
      </c>
      <c r="D8" s="13" t="s">
        <v>10</v>
      </c>
      <c r="E8" s="13" t="s">
        <v>12</v>
      </c>
      <c r="F8" s="14" t="s">
        <v>19</v>
      </c>
      <c r="G8" s="58" t="s">
        <v>21</v>
      </c>
      <c r="H8" s="58" t="s">
        <v>22</v>
      </c>
      <c r="I8" s="58" t="s">
        <v>23</v>
      </c>
      <c r="J8" s="58" t="s">
        <v>24</v>
      </c>
      <c r="K8" s="58" t="s">
        <v>25</v>
      </c>
      <c r="L8" s="58" t="s">
        <v>26</v>
      </c>
      <c r="M8" s="58" t="s">
        <v>27</v>
      </c>
      <c r="N8" s="58" t="s">
        <v>28</v>
      </c>
      <c r="O8" s="58" t="s">
        <v>29</v>
      </c>
      <c r="P8" s="59" t="s">
        <v>30</v>
      </c>
      <c r="Q8" s="59" t="s">
        <v>31</v>
      </c>
      <c r="R8" s="59" t="s">
        <v>32</v>
      </c>
      <c r="S8" s="58" t="s">
        <v>33</v>
      </c>
      <c r="T8" s="64"/>
    </row>
    <row r="9" spans="1:20">
      <c r="A9" s="21" t="s">
        <v>35</v>
      </c>
      <c r="B9" s="22"/>
      <c r="C9" s="22"/>
      <c r="D9" s="22">
        <v>100</v>
      </c>
      <c r="E9" s="22">
        <f>50*4</f>
        <v>200</v>
      </c>
      <c r="F9" s="22">
        <v>2000</v>
      </c>
      <c r="G9" s="60">
        <f>SUM(B9:F9)</f>
        <v>2300</v>
      </c>
      <c r="H9" s="30">
        <v>0</v>
      </c>
      <c r="I9" s="30"/>
      <c r="J9" s="30">
        <v>850</v>
      </c>
      <c r="K9" s="30">
        <v>75</v>
      </c>
      <c r="L9" s="30">
        <v>100</v>
      </c>
      <c r="M9" s="30">
        <f>4000/4</f>
        <v>1000</v>
      </c>
      <c r="N9" s="30"/>
      <c r="O9" s="30">
        <v>400</v>
      </c>
      <c r="P9" s="30"/>
      <c r="Q9" s="30"/>
      <c r="R9" s="30"/>
      <c r="S9" s="60">
        <f>SUM(H9:R9)</f>
        <v>2425</v>
      </c>
      <c r="T9" s="24">
        <f t="shared" ref="T9:T20" si="0">G9-S9</f>
        <v>-125</v>
      </c>
    </row>
    <row r="10" spans="1:20">
      <c r="A10" s="21" t="s">
        <v>36</v>
      </c>
      <c r="B10" s="22"/>
      <c r="C10" s="22">
        <v>500</v>
      </c>
      <c r="D10" s="22"/>
      <c r="E10" s="22">
        <f>50*4</f>
        <v>200</v>
      </c>
      <c r="F10" s="22">
        <v>0</v>
      </c>
      <c r="G10" s="60">
        <f t="shared" ref="G10:G20" si="1">SUM(B10:F10)</f>
        <v>700</v>
      </c>
      <c r="H10" s="30">
        <v>0</v>
      </c>
      <c r="I10" s="30"/>
      <c r="J10" s="30">
        <v>850</v>
      </c>
      <c r="K10" s="30">
        <v>75</v>
      </c>
      <c r="L10" s="30">
        <v>100</v>
      </c>
      <c r="M10" s="30">
        <v>0</v>
      </c>
      <c r="N10" s="30"/>
      <c r="O10" s="30">
        <v>400</v>
      </c>
      <c r="P10" s="30"/>
      <c r="Q10" s="30"/>
      <c r="R10" s="30"/>
      <c r="S10" s="60">
        <f t="shared" ref="S10:S20" si="2">SUM(H10:R10)</f>
        <v>1425</v>
      </c>
      <c r="T10" s="24">
        <f t="shared" si="0"/>
        <v>-725</v>
      </c>
    </row>
    <row r="11" spans="1:20">
      <c r="A11" s="27" t="s">
        <v>39</v>
      </c>
      <c r="B11" s="22">
        <v>4000</v>
      </c>
      <c r="C11" s="22"/>
      <c r="D11" s="22"/>
      <c r="E11" s="22">
        <f>50*4</f>
        <v>200</v>
      </c>
      <c r="F11" s="22"/>
      <c r="G11" s="60">
        <f t="shared" si="1"/>
        <v>4200</v>
      </c>
      <c r="H11" s="30">
        <v>0</v>
      </c>
      <c r="I11" s="30"/>
      <c r="J11" s="30">
        <v>850</v>
      </c>
      <c r="K11" s="30">
        <v>75</v>
      </c>
      <c r="L11" s="30">
        <v>100</v>
      </c>
      <c r="M11" s="30">
        <v>0</v>
      </c>
      <c r="N11" s="30">
        <v>300</v>
      </c>
      <c r="O11" s="30">
        <v>400</v>
      </c>
      <c r="P11" s="30"/>
      <c r="Q11" s="30"/>
      <c r="R11" s="30"/>
      <c r="S11" s="60">
        <f t="shared" si="2"/>
        <v>1725</v>
      </c>
      <c r="T11" s="28">
        <f t="shared" si="0"/>
        <v>2475</v>
      </c>
    </row>
    <row r="12" spans="1:20">
      <c r="A12" s="27" t="s">
        <v>40</v>
      </c>
      <c r="B12" s="22">
        <v>8000</v>
      </c>
      <c r="C12" s="22"/>
      <c r="D12" s="22"/>
      <c r="E12" s="22">
        <f>50*4</f>
        <v>200</v>
      </c>
      <c r="F12" s="22"/>
      <c r="G12" s="60">
        <f t="shared" si="1"/>
        <v>8200</v>
      </c>
      <c r="H12" s="30">
        <f>'Logan''s_Budget'!$C$11/4</f>
        <v>2218.75</v>
      </c>
      <c r="I12" s="30">
        <v>1775</v>
      </c>
      <c r="J12" s="30">
        <v>850</v>
      </c>
      <c r="K12" s="30">
        <v>75</v>
      </c>
      <c r="L12" s="30">
        <v>100</v>
      </c>
      <c r="M12" s="30">
        <f>4000/4</f>
        <v>1000</v>
      </c>
      <c r="N12" s="30">
        <v>200</v>
      </c>
      <c r="O12" s="30">
        <v>400</v>
      </c>
      <c r="P12" s="30"/>
      <c r="Q12" s="30"/>
      <c r="R12" s="30"/>
      <c r="S12" s="60">
        <f t="shared" si="2"/>
        <v>6618.75</v>
      </c>
      <c r="T12" s="28">
        <f t="shared" si="0"/>
        <v>1581.25</v>
      </c>
    </row>
    <row r="13" spans="1:20">
      <c r="A13" s="27" t="s">
        <v>43</v>
      </c>
      <c r="B13" s="22"/>
      <c r="C13" s="22"/>
      <c r="D13" s="30">
        <v>400</v>
      </c>
      <c r="E13" s="22">
        <v>250</v>
      </c>
      <c r="F13" s="22">
        <v>1000</v>
      </c>
      <c r="G13" s="60">
        <f t="shared" si="1"/>
        <v>1650</v>
      </c>
      <c r="H13" s="30">
        <v>0</v>
      </c>
      <c r="I13" s="30"/>
      <c r="J13" s="30">
        <v>850</v>
      </c>
      <c r="K13" s="30">
        <v>75</v>
      </c>
      <c r="L13" s="30">
        <v>100</v>
      </c>
      <c r="M13" s="30">
        <v>0</v>
      </c>
      <c r="N13" s="30"/>
      <c r="O13" s="30">
        <v>400</v>
      </c>
      <c r="P13" s="30"/>
      <c r="Q13" s="30"/>
      <c r="R13" s="30"/>
      <c r="S13" s="60">
        <f t="shared" si="2"/>
        <v>1425</v>
      </c>
      <c r="T13" s="28">
        <f t="shared" si="0"/>
        <v>225</v>
      </c>
    </row>
    <row r="14" spans="1:20">
      <c r="A14" s="27" t="s">
        <v>44</v>
      </c>
      <c r="B14" s="22"/>
      <c r="C14" s="22">
        <v>500</v>
      </c>
      <c r="D14" s="22"/>
      <c r="E14" s="22">
        <f>50*4</f>
        <v>200</v>
      </c>
      <c r="F14" s="30">
        <v>1000</v>
      </c>
      <c r="G14" s="60">
        <f t="shared" si="1"/>
        <v>1700</v>
      </c>
      <c r="H14" s="30">
        <f>'Logan''s_Budget'!$C$11/4</f>
        <v>2218.75</v>
      </c>
      <c r="I14" s="30"/>
      <c r="J14" s="30">
        <v>850</v>
      </c>
      <c r="K14" s="30">
        <v>75</v>
      </c>
      <c r="L14" s="30">
        <v>100</v>
      </c>
      <c r="M14" s="30">
        <v>0</v>
      </c>
      <c r="N14" s="30"/>
      <c r="O14" s="30">
        <v>400</v>
      </c>
      <c r="P14" s="30"/>
      <c r="Q14" s="30"/>
      <c r="R14" s="30"/>
      <c r="S14" s="60">
        <f t="shared" si="2"/>
        <v>3643.75</v>
      </c>
      <c r="T14" s="24">
        <f t="shared" si="0"/>
        <v>-1943.75</v>
      </c>
    </row>
    <row r="15" spans="1:20">
      <c r="A15" s="27" t="s">
        <v>46</v>
      </c>
      <c r="B15" s="22"/>
      <c r="C15" s="22"/>
      <c r="D15" s="22"/>
      <c r="E15" s="22">
        <v>150</v>
      </c>
      <c r="F15" s="30">
        <v>2000</v>
      </c>
      <c r="G15" s="60">
        <f t="shared" si="1"/>
        <v>2150</v>
      </c>
      <c r="H15" s="30">
        <v>0</v>
      </c>
      <c r="I15" s="30"/>
      <c r="J15" s="30">
        <v>850</v>
      </c>
      <c r="K15" s="30">
        <v>75</v>
      </c>
      <c r="L15" s="30">
        <v>100</v>
      </c>
      <c r="M15" s="30">
        <f>4000/4</f>
        <v>1000</v>
      </c>
      <c r="N15" s="30">
        <v>200</v>
      </c>
      <c r="O15" s="30">
        <v>400</v>
      </c>
      <c r="P15" s="30"/>
      <c r="Q15" s="30"/>
      <c r="R15" s="30"/>
      <c r="S15" s="60">
        <f t="shared" si="2"/>
        <v>2625</v>
      </c>
      <c r="T15" s="24">
        <f t="shared" si="0"/>
        <v>-475</v>
      </c>
    </row>
    <row r="16" spans="1:20">
      <c r="A16" s="27" t="s">
        <v>47</v>
      </c>
      <c r="B16" s="22"/>
      <c r="C16" s="22">
        <v>500</v>
      </c>
      <c r="D16" s="22"/>
      <c r="E16" s="22">
        <v>150</v>
      </c>
      <c r="F16" s="30">
        <v>1000</v>
      </c>
      <c r="G16" s="60">
        <f t="shared" si="1"/>
        <v>1650</v>
      </c>
      <c r="H16" s="30">
        <v>0</v>
      </c>
      <c r="I16" s="30"/>
      <c r="J16" s="30">
        <v>850</v>
      </c>
      <c r="K16" s="30">
        <v>75</v>
      </c>
      <c r="L16" s="30">
        <v>100</v>
      </c>
      <c r="M16" s="30">
        <v>0</v>
      </c>
      <c r="N16" s="30"/>
      <c r="O16" s="30">
        <v>400</v>
      </c>
      <c r="P16" s="30"/>
      <c r="Q16" s="30"/>
      <c r="R16" s="30"/>
      <c r="S16" s="60">
        <f t="shared" si="2"/>
        <v>1425</v>
      </c>
      <c r="T16" s="28">
        <f t="shared" si="0"/>
        <v>225</v>
      </c>
    </row>
    <row r="17" spans="1:20">
      <c r="A17" s="27" t="s">
        <v>48</v>
      </c>
      <c r="B17" s="22">
        <v>4000</v>
      </c>
      <c r="C17" s="22"/>
      <c r="D17" s="22">
        <v>100</v>
      </c>
      <c r="E17" s="22">
        <v>350</v>
      </c>
      <c r="F17" s="22"/>
      <c r="G17" s="60">
        <f t="shared" si="1"/>
        <v>4450</v>
      </c>
      <c r="H17" s="30">
        <f>'Logan''s_Budget'!$C$11/4</f>
        <v>2218.75</v>
      </c>
      <c r="I17" s="30"/>
      <c r="J17" s="30">
        <v>850</v>
      </c>
      <c r="K17" s="30">
        <v>75</v>
      </c>
      <c r="L17" s="30">
        <v>100</v>
      </c>
      <c r="M17" s="30">
        <v>0</v>
      </c>
      <c r="N17" s="30">
        <v>200</v>
      </c>
      <c r="O17" s="30">
        <v>400</v>
      </c>
      <c r="P17" s="30"/>
      <c r="Q17" s="30"/>
      <c r="R17" s="30"/>
      <c r="S17" s="60">
        <f t="shared" si="2"/>
        <v>3843.75</v>
      </c>
      <c r="T17" s="28">
        <f t="shared" si="0"/>
        <v>606.25</v>
      </c>
    </row>
    <row r="18" spans="1:20">
      <c r="A18" s="27" t="s">
        <v>50</v>
      </c>
      <c r="B18" s="22">
        <v>4000</v>
      </c>
      <c r="C18" s="22">
        <v>500</v>
      </c>
      <c r="D18" s="22">
        <v>400</v>
      </c>
      <c r="E18" s="22">
        <f>50*4</f>
        <v>200</v>
      </c>
      <c r="F18" s="22"/>
      <c r="G18" s="60">
        <f t="shared" si="1"/>
        <v>5100</v>
      </c>
      <c r="H18" s="30">
        <v>0</v>
      </c>
      <c r="I18" s="30"/>
      <c r="J18" s="30">
        <v>850</v>
      </c>
      <c r="K18" s="30">
        <v>75</v>
      </c>
      <c r="L18" s="30">
        <v>100</v>
      </c>
      <c r="M18" s="30">
        <f>4000/4</f>
        <v>1000</v>
      </c>
      <c r="N18" s="30">
        <v>200</v>
      </c>
      <c r="O18" s="30">
        <v>400</v>
      </c>
      <c r="P18" s="30"/>
      <c r="Q18" s="30"/>
      <c r="R18" s="30">
        <v>300</v>
      </c>
      <c r="S18" s="60">
        <f t="shared" si="2"/>
        <v>2925</v>
      </c>
      <c r="T18" s="28">
        <f t="shared" si="0"/>
        <v>2175</v>
      </c>
    </row>
    <row r="19" spans="1:20">
      <c r="A19" s="27" t="s">
        <v>51</v>
      </c>
      <c r="B19" s="22"/>
      <c r="C19" s="22"/>
      <c r="D19" s="22"/>
      <c r="E19" s="22">
        <f>50*4</f>
        <v>200</v>
      </c>
      <c r="F19" s="30">
        <v>1000</v>
      </c>
      <c r="G19" s="60">
        <f t="shared" si="1"/>
        <v>1200</v>
      </c>
      <c r="H19" s="30">
        <v>0</v>
      </c>
      <c r="I19" s="30"/>
      <c r="J19" s="30">
        <v>850</v>
      </c>
      <c r="K19" s="30">
        <v>75</v>
      </c>
      <c r="L19" s="30">
        <v>100</v>
      </c>
      <c r="M19" s="30">
        <v>0</v>
      </c>
      <c r="N19" s="30"/>
      <c r="O19" s="30">
        <v>400</v>
      </c>
      <c r="P19" s="30">
        <v>1500</v>
      </c>
      <c r="Q19" s="30">
        <v>150</v>
      </c>
      <c r="R19" s="30">
        <v>300</v>
      </c>
      <c r="S19" s="60">
        <f t="shared" si="2"/>
        <v>3375</v>
      </c>
      <c r="T19" s="24">
        <f t="shared" si="0"/>
        <v>-2175</v>
      </c>
    </row>
    <row r="20" spans="1:20">
      <c r="A20" s="27" t="s">
        <v>52</v>
      </c>
      <c r="B20" s="22"/>
      <c r="C20" s="22"/>
      <c r="D20" s="22"/>
      <c r="E20" s="22">
        <f>50*4</f>
        <v>200</v>
      </c>
      <c r="F20" s="30">
        <v>2000</v>
      </c>
      <c r="G20" s="60">
        <f t="shared" si="1"/>
        <v>2200</v>
      </c>
      <c r="H20" s="30">
        <f>'Logan''s_Budget'!$C$11/4</f>
        <v>2218.75</v>
      </c>
      <c r="I20" s="30"/>
      <c r="J20" s="30">
        <v>850</v>
      </c>
      <c r="K20" s="30">
        <v>75</v>
      </c>
      <c r="L20" s="30">
        <v>100</v>
      </c>
      <c r="M20" s="30">
        <v>0</v>
      </c>
      <c r="N20" s="30"/>
      <c r="O20" s="30">
        <v>400</v>
      </c>
      <c r="P20" s="30"/>
      <c r="Q20" s="30"/>
      <c r="R20" s="30">
        <v>400</v>
      </c>
      <c r="S20" s="60">
        <f t="shared" si="2"/>
        <v>4043.75</v>
      </c>
      <c r="T20" s="24">
        <f t="shared" si="0"/>
        <v>-1843.75</v>
      </c>
    </row>
    <row r="21" spans="1:20">
      <c r="A21" s="32" t="s">
        <v>54</v>
      </c>
      <c r="B21" s="33">
        <f t="shared" ref="B21:T21" si="3">SUM(B9:B20)</f>
        <v>20000</v>
      </c>
      <c r="C21" s="33">
        <f t="shared" si="3"/>
        <v>2000</v>
      </c>
      <c r="D21" s="33">
        <f t="shared" si="3"/>
        <v>1000</v>
      </c>
      <c r="E21" s="33">
        <f t="shared" si="3"/>
        <v>2500</v>
      </c>
      <c r="F21" s="33">
        <f t="shared" si="3"/>
        <v>10000</v>
      </c>
      <c r="G21" s="32">
        <f t="shared" si="3"/>
        <v>35500</v>
      </c>
      <c r="H21" s="32">
        <f t="shared" si="3"/>
        <v>8875</v>
      </c>
      <c r="I21" s="32">
        <f t="shared" si="3"/>
        <v>1775</v>
      </c>
      <c r="J21" s="32">
        <f t="shared" si="3"/>
        <v>10200</v>
      </c>
      <c r="K21" s="32">
        <f t="shared" si="3"/>
        <v>900</v>
      </c>
      <c r="L21" s="32">
        <f t="shared" si="3"/>
        <v>1200</v>
      </c>
      <c r="M21" s="32">
        <f t="shared" si="3"/>
        <v>4000</v>
      </c>
      <c r="N21" s="32">
        <f t="shared" si="3"/>
        <v>1100</v>
      </c>
      <c r="O21" s="32">
        <f t="shared" si="3"/>
        <v>4800</v>
      </c>
      <c r="P21" s="32">
        <f t="shared" si="3"/>
        <v>1500</v>
      </c>
      <c r="Q21" s="32">
        <f t="shared" si="3"/>
        <v>150</v>
      </c>
      <c r="R21" s="32">
        <f t="shared" si="3"/>
        <v>1000</v>
      </c>
      <c r="S21" s="32">
        <f t="shared" si="3"/>
        <v>35500</v>
      </c>
      <c r="T21" s="28">
        <f t="shared" si="3"/>
        <v>0</v>
      </c>
    </row>
    <row r="23" spans="1:20">
      <c r="S23" s="61">
        <f>G21-S21</f>
        <v>0</v>
      </c>
    </row>
    <row r="25" spans="1:20">
      <c r="S25" s="62"/>
    </row>
  </sheetData>
  <mergeCells count="7">
    <mergeCell ref="A4:T4"/>
    <mergeCell ref="A5:T5"/>
    <mergeCell ref="A6:T6"/>
    <mergeCell ref="A7:A8"/>
    <mergeCell ref="B7:G7"/>
    <mergeCell ref="H7:S7"/>
    <mergeCell ref="T7:T8"/>
  </mergeCells>
  <phoneticPr fontId="4" type="noConversion"/>
  <printOptions horizontalCentered="1" verticalCentered="1"/>
  <pageMargins left="0.75" right="0.75" top="1" bottom="1" header="0.5" footer="0.5"/>
  <pageSetup orientation="landscape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&amp;"Calibri,Regular"&amp;12&amp;G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Logan's_Budget</vt:lpstr>
      <vt:lpstr>Logan's_Cash_Flow</vt:lpstr>
      <vt:lpstr>Logan's_Income</vt:lpstr>
      <vt:lpstr>Logan's_Expenses</vt:lpstr>
      <vt:lpstr>Logan's_Cash_Flow_Summary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Grogan Luttrull</dc:creator>
  <cp:lastModifiedBy>Elaine Grogan Luttrull</cp:lastModifiedBy>
  <cp:lastPrinted>2013-05-08T18:31:19Z</cp:lastPrinted>
  <dcterms:created xsi:type="dcterms:W3CDTF">2013-04-09T20:03:52Z</dcterms:created>
  <dcterms:modified xsi:type="dcterms:W3CDTF">2013-05-08T18:33:39Z</dcterms:modified>
</cp:coreProperties>
</file>