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5600" windowHeight="14080" tabRatio="500"/>
  </bookViews>
  <sheets>
    <sheet name="Caroline's_Budget_Comments" sheetId="1" r:id="rId1"/>
    <sheet name="Caroline's_Budget" sheetId="2" r:id="rId2"/>
    <sheet name="Budget_Blank" sheetId="3" r:id="rId3"/>
  </sheets>
  <definedNames>
    <definedName name="_xlnm.Print_Area" localSheetId="2">Budget_Blank!$A$1:$T$51</definedName>
    <definedName name="_xlnm.Print_Area" localSheetId="1">'Caroline''s_Budget'!$A$1:$U$51</definedName>
    <definedName name="_xlnm.Print_Area" localSheetId="0">'Caroline''s_Budget_Comments'!$A$1:$E$50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9" i="3" l="1"/>
  <c r="Q10" i="3"/>
  <c r="Q12" i="3"/>
  <c r="Q16" i="3"/>
  <c r="Q30" i="3"/>
  <c r="Q35" i="3"/>
  <c r="Q45" i="3"/>
  <c r="Q47" i="3"/>
  <c r="Q49" i="3"/>
  <c r="P9" i="3"/>
  <c r="P10" i="3"/>
  <c r="P12" i="3"/>
  <c r="P16" i="3"/>
  <c r="P30" i="3"/>
  <c r="P35" i="3"/>
  <c r="P45" i="3"/>
  <c r="P47" i="3"/>
  <c r="P49" i="3"/>
  <c r="O9" i="3"/>
  <c r="O10" i="3"/>
  <c r="O12" i="3"/>
  <c r="O16" i="3"/>
  <c r="O30" i="3"/>
  <c r="O35" i="3"/>
  <c r="O45" i="3"/>
  <c r="O47" i="3"/>
  <c r="O49" i="3"/>
  <c r="N9" i="3"/>
  <c r="N10" i="3"/>
  <c r="N12" i="3"/>
  <c r="N16" i="3"/>
  <c r="N30" i="3"/>
  <c r="N35" i="3"/>
  <c r="N45" i="3"/>
  <c r="N47" i="3"/>
  <c r="N49" i="3"/>
  <c r="M9" i="3"/>
  <c r="M10" i="3"/>
  <c r="M12" i="3"/>
  <c r="M16" i="3"/>
  <c r="M30" i="3"/>
  <c r="M35" i="3"/>
  <c r="M45" i="3"/>
  <c r="M47" i="3"/>
  <c r="M49" i="3"/>
  <c r="L9" i="3"/>
  <c r="L10" i="3"/>
  <c r="L12" i="3"/>
  <c r="L16" i="3"/>
  <c r="L30" i="3"/>
  <c r="L35" i="3"/>
  <c r="L45" i="3"/>
  <c r="L47" i="3"/>
  <c r="L49" i="3"/>
  <c r="K9" i="3"/>
  <c r="K10" i="3"/>
  <c r="K12" i="3"/>
  <c r="K16" i="3"/>
  <c r="K30" i="3"/>
  <c r="K35" i="3"/>
  <c r="K45" i="3"/>
  <c r="K47" i="3"/>
  <c r="K49" i="3"/>
  <c r="J9" i="3"/>
  <c r="J10" i="3"/>
  <c r="J12" i="3"/>
  <c r="J16" i="3"/>
  <c r="J30" i="3"/>
  <c r="J35" i="3"/>
  <c r="J45" i="3"/>
  <c r="J47" i="3"/>
  <c r="J49" i="3"/>
  <c r="I9" i="3"/>
  <c r="I10" i="3"/>
  <c r="I12" i="3"/>
  <c r="I16" i="3"/>
  <c r="I30" i="3"/>
  <c r="I35" i="3"/>
  <c r="I45" i="3"/>
  <c r="I47" i="3"/>
  <c r="I49" i="3"/>
  <c r="H9" i="3"/>
  <c r="H10" i="3"/>
  <c r="H12" i="3"/>
  <c r="H16" i="3"/>
  <c r="H30" i="3"/>
  <c r="H35" i="3"/>
  <c r="H45" i="3"/>
  <c r="H47" i="3"/>
  <c r="H49" i="3"/>
  <c r="G9" i="3"/>
  <c r="G10" i="3"/>
  <c r="G12" i="3"/>
  <c r="G16" i="3"/>
  <c r="G30" i="3"/>
  <c r="G35" i="3"/>
  <c r="G45" i="3"/>
  <c r="G47" i="3"/>
  <c r="G49" i="3"/>
  <c r="F9" i="3"/>
  <c r="F10" i="3"/>
  <c r="F12" i="3"/>
  <c r="F16" i="3"/>
  <c r="F30" i="3"/>
  <c r="F35" i="3"/>
  <c r="F45" i="3"/>
  <c r="F47" i="3"/>
  <c r="F49" i="3"/>
  <c r="F51" i="3"/>
  <c r="G51" i="3"/>
  <c r="H51" i="3"/>
  <c r="I51" i="3"/>
  <c r="J51" i="3"/>
  <c r="K51" i="3"/>
  <c r="L51" i="3"/>
  <c r="M51" i="3"/>
  <c r="N51" i="3"/>
  <c r="O51" i="3"/>
  <c r="P51" i="3"/>
  <c r="Q51" i="3"/>
  <c r="R8" i="3"/>
  <c r="R9" i="3"/>
  <c r="R10" i="3"/>
  <c r="R5" i="3"/>
  <c r="R12" i="3"/>
  <c r="C9" i="3"/>
  <c r="C10" i="3"/>
  <c r="C12" i="3"/>
  <c r="S12" i="3"/>
  <c r="R14" i="3"/>
  <c r="S14" i="3"/>
  <c r="S16" i="3"/>
  <c r="R21" i="3"/>
  <c r="R22" i="3"/>
  <c r="R23" i="3"/>
  <c r="R24" i="3"/>
  <c r="R25" i="3"/>
  <c r="R26" i="3"/>
  <c r="R27" i="3"/>
  <c r="R28" i="3"/>
  <c r="R29" i="3"/>
  <c r="R30" i="3"/>
  <c r="R33" i="3"/>
  <c r="R34" i="3"/>
  <c r="R35" i="3"/>
  <c r="R38" i="3"/>
  <c r="R39" i="3"/>
  <c r="R40" i="3"/>
  <c r="R41" i="3"/>
  <c r="R42" i="3"/>
  <c r="R43" i="3"/>
  <c r="R44" i="3"/>
  <c r="R45" i="3"/>
  <c r="R47" i="3"/>
  <c r="C30" i="3"/>
  <c r="C35" i="3"/>
  <c r="C45" i="3"/>
  <c r="C47" i="3"/>
  <c r="S47" i="3"/>
  <c r="S49" i="3"/>
  <c r="R16" i="3"/>
  <c r="R49" i="3"/>
  <c r="C16" i="3"/>
  <c r="C49" i="3"/>
  <c r="S45" i="3"/>
  <c r="S44" i="3"/>
  <c r="S43" i="3"/>
  <c r="S42" i="3"/>
  <c r="S41" i="3"/>
  <c r="S40" i="3"/>
  <c r="S39" i="3"/>
  <c r="S38" i="3"/>
  <c r="S35" i="3"/>
  <c r="S34" i="3"/>
  <c r="S33" i="3"/>
  <c r="S30" i="3"/>
  <c r="S29" i="3"/>
  <c r="S28" i="3"/>
  <c r="S27" i="3"/>
  <c r="S26" i="3"/>
  <c r="S25" i="3"/>
  <c r="S24" i="3"/>
  <c r="S23" i="3"/>
  <c r="S22" i="3"/>
  <c r="S21" i="3"/>
  <c r="S10" i="3"/>
  <c r="S9" i="3"/>
  <c r="S8" i="3"/>
  <c r="S5" i="3"/>
  <c r="G9" i="2"/>
  <c r="G10" i="2"/>
  <c r="G5" i="2"/>
  <c r="G12" i="2"/>
  <c r="G16" i="2"/>
  <c r="G22" i="2"/>
  <c r="G28" i="2"/>
  <c r="G30" i="2"/>
  <c r="G35" i="2"/>
  <c r="G45" i="2"/>
  <c r="G47" i="2"/>
  <c r="G49" i="2"/>
  <c r="G51" i="2"/>
  <c r="H9" i="2"/>
  <c r="H10" i="2"/>
  <c r="H5" i="2"/>
  <c r="H12" i="2"/>
  <c r="H16" i="2"/>
  <c r="H22" i="2"/>
  <c r="H28" i="2"/>
  <c r="H30" i="2"/>
  <c r="H35" i="2"/>
  <c r="H45" i="2"/>
  <c r="H47" i="2"/>
  <c r="H49" i="2"/>
  <c r="H51" i="2"/>
  <c r="I9" i="2"/>
  <c r="I10" i="2"/>
  <c r="I5" i="2"/>
  <c r="I12" i="2"/>
  <c r="I16" i="2"/>
  <c r="I22" i="2"/>
  <c r="I28" i="2"/>
  <c r="I30" i="2"/>
  <c r="I35" i="2"/>
  <c r="I45" i="2"/>
  <c r="I47" i="2"/>
  <c r="I49" i="2"/>
  <c r="I51" i="2"/>
  <c r="J9" i="2"/>
  <c r="J10" i="2"/>
  <c r="J5" i="2"/>
  <c r="J12" i="2"/>
  <c r="J16" i="2"/>
  <c r="J22" i="2"/>
  <c r="J30" i="2"/>
  <c r="J35" i="2"/>
  <c r="J45" i="2"/>
  <c r="J47" i="2"/>
  <c r="J49" i="2"/>
  <c r="J51" i="2"/>
  <c r="K9" i="2"/>
  <c r="K10" i="2"/>
  <c r="K5" i="2"/>
  <c r="K12" i="2"/>
  <c r="K16" i="2"/>
  <c r="K22" i="2"/>
  <c r="K30" i="2"/>
  <c r="K35" i="2"/>
  <c r="K45" i="2"/>
  <c r="K47" i="2"/>
  <c r="K49" i="2"/>
  <c r="K51" i="2"/>
  <c r="L9" i="2"/>
  <c r="L10" i="2"/>
  <c r="L5" i="2"/>
  <c r="L12" i="2"/>
  <c r="L16" i="2"/>
  <c r="L22" i="2"/>
  <c r="L30" i="2"/>
  <c r="L35" i="2"/>
  <c r="L45" i="2"/>
  <c r="L47" i="2"/>
  <c r="L49" i="2"/>
  <c r="L51" i="2"/>
  <c r="M9" i="2"/>
  <c r="M10" i="2"/>
  <c r="M5" i="2"/>
  <c r="M12" i="2"/>
  <c r="M16" i="2"/>
  <c r="M22" i="2"/>
  <c r="M30" i="2"/>
  <c r="M35" i="2"/>
  <c r="M45" i="2"/>
  <c r="M47" i="2"/>
  <c r="M49" i="2"/>
  <c r="M51" i="2"/>
  <c r="N9" i="2"/>
  <c r="N10" i="2"/>
  <c r="N5" i="2"/>
  <c r="N12" i="2"/>
  <c r="N16" i="2"/>
  <c r="N22" i="2"/>
  <c r="N30" i="2"/>
  <c r="N35" i="2"/>
  <c r="N45" i="2"/>
  <c r="N47" i="2"/>
  <c r="N49" i="2"/>
  <c r="N51" i="2"/>
  <c r="O9" i="2"/>
  <c r="O10" i="2"/>
  <c r="O5" i="2"/>
  <c r="O12" i="2"/>
  <c r="O16" i="2"/>
  <c r="O22" i="2"/>
  <c r="O30" i="2"/>
  <c r="O35" i="2"/>
  <c r="O45" i="2"/>
  <c r="O47" i="2"/>
  <c r="O49" i="2"/>
  <c r="O51" i="2"/>
  <c r="P9" i="2"/>
  <c r="P10" i="2"/>
  <c r="P5" i="2"/>
  <c r="P12" i="2"/>
  <c r="P16" i="2"/>
  <c r="P22" i="2"/>
  <c r="P30" i="2"/>
  <c r="P35" i="2"/>
  <c r="P45" i="2"/>
  <c r="P47" i="2"/>
  <c r="P49" i="2"/>
  <c r="P51" i="2"/>
  <c r="Q9" i="2"/>
  <c r="Q10" i="2"/>
  <c r="Q5" i="2"/>
  <c r="Q12" i="2"/>
  <c r="Q16" i="2"/>
  <c r="Q22" i="2"/>
  <c r="Q30" i="2"/>
  <c r="Q35" i="2"/>
  <c r="Q45" i="2"/>
  <c r="Q47" i="2"/>
  <c r="Q49" i="2"/>
  <c r="Q51" i="2"/>
  <c r="R9" i="2"/>
  <c r="R10" i="2"/>
  <c r="R5" i="2"/>
  <c r="R12" i="2"/>
  <c r="R16" i="2"/>
  <c r="R22" i="2"/>
  <c r="R30" i="2"/>
  <c r="R35" i="2"/>
  <c r="R45" i="2"/>
  <c r="R47" i="2"/>
  <c r="R49" i="2"/>
  <c r="R51" i="2"/>
  <c r="S8" i="2"/>
  <c r="S9" i="2"/>
  <c r="S10" i="2"/>
  <c r="S5" i="2"/>
  <c r="S12" i="2"/>
  <c r="C8" i="2"/>
  <c r="C9" i="2"/>
  <c r="C10" i="2"/>
  <c r="C5" i="2"/>
  <c r="C12" i="2"/>
  <c r="T12" i="2"/>
  <c r="S14" i="2"/>
  <c r="C14" i="2"/>
  <c r="T14" i="2"/>
  <c r="T16" i="2"/>
  <c r="S21" i="2"/>
  <c r="S22" i="2"/>
  <c r="S23" i="2"/>
  <c r="S24" i="2"/>
  <c r="S25" i="2"/>
  <c r="S26" i="2"/>
  <c r="S27" i="2"/>
  <c r="S28" i="2"/>
  <c r="S29" i="2"/>
  <c r="S30" i="2"/>
  <c r="S33" i="2"/>
  <c r="S34" i="2"/>
  <c r="S35" i="2"/>
  <c r="S38" i="2"/>
  <c r="S39" i="2"/>
  <c r="S40" i="2"/>
  <c r="S41" i="2"/>
  <c r="S42" i="2"/>
  <c r="S43" i="2"/>
  <c r="S44" i="2"/>
  <c r="S45" i="2"/>
  <c r="S47" i="2"/>
  <c r="C21" i="2"/>
  <c r="C22" i="2"/>
  <c r="C23" i="2"/>
  <c r="C24" i="2"/>
  <c r="C25" i="2"/>
  <c r="C27" i="2"/>
  <c r="C28" i="2"/>
  <c r="C29" i="2"/>
  <c r="C30" i="2"/>
  <c r="C35" i="2"/>
  <c r="C38" i="2"/>
  <c r="C41" i="2"/>
  <c r="C44" i="2"/>
  <c r="C45" i="2"/>
  <c r="C47" i="2"/>
  <c r="T47" i="2"/>
  <c r="T49" i="2"/>
  <c r="S16" i="2"/>
  <c r="S49" i="2"/>
  <c r="C16" i="2"/>
  <c r="C49" i="2"/>
  <c r="T45" i="2"/>
  <c r="T44" i="2"/>
  <c r="T43" i="2"/>
  <c r="T42" i="2"/>
  <c r="T41" i="2"/>
  <c r="T40" i="2"/>
  <c r="T39" i="2"/>
  <c r="T38" i="2"/>
  <c r="T35" i="2"/>
  <c r="T34" i="2"/>
  <c r="T33" i="2"/>
  <c r="T30" i="2"/>
  <c r="T29" i="2"/>
  <c r="T28" i="2"/>
  <c r="T27" i="2"/>
  <c r="T26" i="2"/>
  <c r="T25" i="2"/>
  <c r="T24" i="2"/>
  <c r="T23" i="2"/>
  <c r="T22" i="2"/>
  <c r="T21" i="2"/>
  <c r="E14" i="2"/>
  <c r="T10" i="2"/>
  <c r="T9" i="2"/>
  <c r="T8" i="2"/>
  <c r="T5" i="2"/>
  <c r="G9" i="1"/>
  <c r="G10" i="1"/>
  <c r="G5" i="1"/>
  <c r="G12" i="1"/>
  <c r="G16" i="1"/>
  <c r="G22" i="1"/>
  <c r="G28" i="1"/>
  <c r="G30" i="1"/>
  <c r="G35" i="1"/>
  <c r="G45" i="1"/>
  <c r="G47" i="1"/>
  <c r="G49" i="1"/>
  <c r="G51" i="1"/>
  <c r="H9" i="1"/>
  <c r="H10" i="1"/>
  <c r="H5" i="1"/>
  <c r="H12" i="1"/>
  <c r="H16" i="1"/>
  <c r="H22" i="1"/>
  <c r="H28" i="1"/>
  <c r="H30" i="1"/>
  <c r="H35" i="1"/>
  <c r="H45" i="1"/>
  <c r="H47" i="1"/>
  <c r="H49" i="1"/>
  <c r="H51" i="1"/>
  <c r="O9" i="1"/>
  <c r="P9" i="1"/>
  <c r="R9" i="1"/>
  <c r="O10" i="1"/>
  <c r="O5" i="1"/>
  <c r="O12" i="1"/>
  <c r="O16" i="1"/>
  <c r="O22" i="1"/>
  <c r="O30" i="1"/>
  <c r="O35" i="1"/>
  <c r="O45" i="1"/>
  <c r="O47" i="1"/>
  <c r="O49" i="1"/>
  <c r="I9" i="1"/>
  <c r="I10" i="1"/>
  <c r="I5" i="1"/>
  <c r="I12" i="1"/>
  <c r="I16" i="1"/>
  <c r="I22" i="1"/>
  <c r="I28" i="1"/>
  <c r="I30" i="1"/>
  <c r="I35" i="1"/>
  <c r="I45" i="1"/>
  <c r="I47" i="1"/>
  <c r="I49" i="1"/>
  <c r="I51" i="1"/>
  <c r="J9" i="1"/>
  <c r="J10" i="1"/>
  <c r="J5" i="1"/>
  <c r="J12" i="1"/>
  <c r="J16" i="1"/>
  <c r="J22" i="1"/>
  <c r="J30" i="1"/>
  <c r="J35" i="1"/>
  <c r="J45" i="1"/>
  <c r="J47" i="1"/>
  <c r="J49" i="1"/>
  <c r="J51" i="1"/>
  <c r="K9" i="1"/>
  <c r="K10" i="1"/>
  <c r="K5" i="1"/>
  <c r="K12" i="1"/>
  <c r="K16" i="1"/>
  <c r="K22" i="1"/>
  <c r="K30" i="1"/>
  <c r="K35" i="1"/>
  <c r="K45" i="1"/>
  <c r="K47" i="1"/>
  <c r="K49" i="1"/>
  <c r="K51" i="1"/>
  <c r="L9" i="1"/>
  <c r="L10" i="1"/>
  <c r="L5" i="1"/>
  <c r="L12" i="1"/>
  <c r="L16" i="1"/>
  <c r="L22" i="1"/>
  <c r="L30" i="1"/>
  <c r="L35" i="1"/>
  <c r="L45" i="1"/>
  <c r="L47" i="1"/>
  <c r="L49" i="1"/>
  <c r="L51" i="1"/>
  <c r="M9" i="1"/>
  <c r="M10" i="1"/>
  <c r="M5" i="1"/>
  <c r="M12" i="1"/>
  <c r="M16" i="1"/>
  <c r="M22" i="1"/>
  <c r="M30" i="1"/>
  <c r="M35" i="1"/>
  <c r="M45" i="1"/>
  <c r="M47" i="1"/>
  <c r="M49" i="1"/>
  <c r="M51" i="1"/>
  <c r="N9" i="1"/>
  <c r="N10" i="1"/>
  <c r="N5" i="1"/>
  <c r="N12" i="1"/>
  <c r="N16" i="1"/>
  <c r="N22" i="1"/>
  <c r="N30" i="1"/>
  <c r="N35" i="1"/>
  <c r="N45" i="1"/>
  <c r="N47" i="1"/>
  <c r="N49" i="1"/>
  <c r="N51" i="1"/>
  <c r="O51" i="1"/>
  <c r="P10" i="1"/>
  <c r="P5" i="1"/>
  <c r="P12" i="1"/>
  <c r="P16" i="1"/>
  <c r="P22" i="1"/>
  <c r="P30" i="1"/>
  <c r="P35" i="1"/>
  <c r="P45" i="1"/>
  <c r="P47" i="1"/>
  <c r="P49" i="1"/>
  <c r="P51" i="1"/>
  <c r="Q9" i="1"/>
  <c r="Q10" i="1"/>
  <c r="Q5" i="1"/>
  <c r="Q12" i="1"/>
  <c r="Q16" i="1"/>
  <c r="Q22" i="1"/>
  <c r="Q30" i="1"/>
  <c r="Q35" i="1"/>
  <c r="Q45" i="1"/>
  <c r="Q47" i="1"/>
  <c r="Q49" i="1"/>
  <c r="Q51" i="1"/>
  <c r="R10" i="1"/>
  <c r="R5" i="1"/>
  <c r="R12" i="1"/>
  <c r="R16" i="1"/>
  <c r="R22" i="1"/>
  <c r="R30" i="1"/>
  <c r="R35" i="1"/>
  <c r="R45" i="1"/>
  <c r="R47" i="1"/>
  <c r="R49" i="1"/>
  <c r="R51" i="1"/>
  <c r="S14" i="1"/>
  <c r="S44" i="1"/>
  <c r="S43" i="1"/>
  <c r="S42" i="1"/>
  <c r="S41" i="1"/>
  <c r="S40" i="1"/>
  <c r="S39" i="1"/>
  <c r="S38" i="1"/>
  <c r="S34" i="1"/>
  <c r="S33" i="1"/>
  <c r="S29" i="1"/>
  <c r="S28" i="1"/>
  <c r="S27" i="1"/>
  <c r="S26" i="1"/>
  <c r="S25" i="1"/>
  <c r="S24" i="1"/>
  <c r="S23" i="1"/>
  <c r="S22" i="1"/>
  <c r="S21" i="1"/>
  <c r="S9" i="1"/>
  <c r="S8" i="1"/>
  <c r="S5" i="1"/>
  <c r="C41" i="1"/>
  <c r="C44" i="1"/>
  <c r="C38" i="1"/>
  <c r="C8" i="1"/>
  <c r="C5" i="1"/>
  <c r="C25" i="1"/>
  <c r="C24" i="1"/>
  <c r="C23" i="1"/>
  <c r="C22" i="1"/>
  <c r="C21" i="1"/>
  <c r="C27" i="1"/>
  <c r="C29" i="1"/>
  <c r="C28" i="1"/>
  <c r="C9" i="1"/>
  <c r="C10" i="1"/>
  <c r="C12" i="1"/>
  <c r="C14" i="1"/>
  <c r="E14" i="1"/>
  <c r="S10" i="1"/>
  <c r="S12" i="1"/>
  <c r="T12" i="1"/>
  <c r="T14" i="1"/>
  <c r="T16" i="1"/>
  <c r="S30" i="1"/>
  <c r="S35" i="1"/>
  <c r="S45" i="1"/>
  <c r="S47" i="1"/>
  <c r="C30" i="1"/>
  <c r="C35" i="1"/>
  <c r="C45" i="1"/>
  <c r="C47" i="1"/>
  <c r="T47" i="1"/>
  <c r="T49" i="1"/>
  <c r="S16" i="1"/>
  <c r="S49" i="1"/>
  <c r="C16" i="1"/>
  <c r="C49" i="1"/>
  <c r="T45" i="1"/>
  <c r="T44" i="1"/>
  <c r="T43" i="1"/>
  <c r="T42" i="1"/>
  <c r="T41" i="1"/>
  <c r="T40" i="1"/>
  <c r="T39" i="1"/>
  <c r="T38" i="1"/>
  <c r="T35" i="1"/>
  <c r="T34" i="1"/>
  <c r="T33" i="1"/>
  <c r="T30" i="1"/>
  <c r="T29" i="1"/>
  <c r="T28" i="1"/>
  <c r="T27" i="1"/>
  <c r="T26" i="1"/>
  <c r="T25" i="1"/>
  <c r="T24" i="1"/>
  <c r="T23" i="1"/>
  <c r="T22" i="1"/>
  <c r="T21" i="1"/>
  <c r="T10" i="1"/>
  <c r="T9" i="1"/>
  <c r="T8" i="1"/>
  <c r="T5" i="1"/>
</calcChain>
</file>

<file path=xl/comments1.xml><?xml version="1.0" encoding="utf-8"?>
<comments xmlns="http://schemas.openxmlformats.org/spreadsheetml/2006/main">
  <authors>
    <author>Elaine Grogan Luttrull</author>
  </authors>
  <commentList>
    <comment ref="C3" authorId="0">
      <text>
        <r>
          <rPr>
            <b/>
            <sz val="9"/>
            <color indexed="81"/>
            <rFont val="Calibri"/>
            <family val="2"/>
          </rPr>
          <t>Elaine Grogan Luttrull:</t>
        </r>
        <r>
          <rPr>
            <sz val="9"/>
            <color indexed="81"/>
            <rFont val="Calibri"/>
            <family val="2"/>
          </rPr>
          <t xml:space="preserve">
Caroline entered her budget for the year in this column. </t>
        </r>
      </text>
    </comment>
    <comment ref="D3" authorId="0">
      <text>
        <r>
          <rPr>
            <b/>
            <sz val="9"/>
            <color indexed="81"/>
            <rFont val="Calibri"/>
            <family val="2"/>
          </rPr>
          <t>Elaine Grogan Luttrull:</t>
        </r>
        <r>
          <rPr>
            <sz val="9"/>
            <color indexed="81"/>
            <rFont val="Calibri"/>
            <family val="2"/>
          </rPr>
          <t xml:space="preserve">
She noted various assumptions she made here, along with her projected tax rate. Note that the percentage in Column E is used to calculate her tax expense for the year. </t>
        </r>
      </text>
    </comment>
    <comment ref="G3" authorId="0">
      <text>
        <r>
          <rPr>
            <b/>
            <sz val="9"/>
            <color indexed="81"/>
            <rFont val="Calibri"/>
            <family val="2"/>
          </rPr>
          <t>Elaine Grogan Luttrull:</t>
        </r>
        <r>
          <rPr>
            <sz val="9"/>
            <color indexed="81"/>
            <rFont val="Calibri"/>
            <family val="2"/>
          </rPr>
          <t xml:space="preserve">
In this section, Caroline enters her actual expenses by month. </t>
        </r>
      </text>
    </comment>
    <comment ref="S3" authorId="0">
      <text>
        <r>
          <rPr>
            <b/>
            <sz val="9"/>
            <color indexed="81"/>
            <rFont val="Calibri"/>
            <family val="2"/>
          </rPr>
          <t>Elaine Grogan Luttrull:</t>
        </r>
        <r>
          <rPr>
            <sz val="9"/>
            <color indexed="81"/>
            <rFont val="Calibri"/>
            <family val="2"/>
          </rPr>
          <t xml:space="preserve">
This column adds her actual expenses in each category for the year. </t>
        </r>
      </text>
    </comment>
    <comment ref="T3" authorId="0">
      <text>
        <r>
          <rPr>
            <b/>
            <sz val="9"/>
            <color indexed="81"/>
            <rFont val="Calibri"/>
            <family val="2"/>
          </rPr>
          <t>Elaine Grogan Luttrull:</t>
        </r>
        <r>
          <rPr>
            <sz val="9"/>
            <color indexed="81"/>
            <rFont val="Calibri"/>
            <family val="2"/>
          </rPr>
          <t xml:space="preserve">
This column calculates Caroline's variances for each budget item. She explains them in the next column with her notes. </t>
        </r>
      </text>
    </comment>
    <comment ref="C49" authorId="0">
      <text>
        <r>
          <rPr>
            <b/>
            <sz val="9"/>
            <color indexed="81"/>
            <rFont val="Calibri"/>
            <family val="2"/>
          </rPr>
          <t>Elaine Grogan Luttrull:</t>
        </r>
        <r>
          <rPr>
            <sz val="9"/>
            <color indexed="81"/>
            <rFont val="Calibri"/>
            <family val="2"/>
          </rPr>
          <t xml:space="preserve">
Caroline's net income is zero because the excess went into savings. </t>
        </r>
      </text>
    </comment>
    <comment ref="G51" authorId="0">
      <text>
        <r>
          <rPr>
            <b/>
            <sz val="9"/>
            <color indexed="81"/>
            <rFont val="Calibri"/>
            <family val="2"/>
          </rPr>
          <t>Elaine Grogan Luttrull:</t>
        </r>
        <r>
          <rPr>
            <sz val="9"/>
            <color indexed="81"/>
            <rFont val="Calibri"/>
            <family val="2"/>
          </rPr>
          <t xml:space="preserve">
Each month, Caroline will have a surplus or a deficit, so this row calculates her cumulative sabings for the year. </t>
        </r>
      </text>
    </comment>
  </commentList>
</comments>
</file>

<file path=xl/sharedStrings.xml><?xml version="1.0" encoding="utf-8"?>
<sst xmlns="http://schemas.openxmlformats.org/spreadsheetml/2006/main" count="278" uniqueCount="96">
  <si>
    <t>Total Business Expenses</t>
  </si>
  <si>
    <t>Total Expenses</t>
  </si>
  <si>
    <t>Net Income (Loss)</t>
  </si>
  <si>
    <t>Goal: Save about 12% of income</t>
  </si>
  <si>
    <t>$200 per month</t>
  </si>
  <si>
    <t>$15 per class, 6 days per week</t>
  </si>
  <si>
    <t>$240 per month</t>
  </si>
  <si>
    <t>$1,000 per month (lease signed)</t>
  </si>
  <si>
    <t>$90 per month</t>
  </si>
  <si>
    <t>$490 per month</t>
  </si>
  <si>
    <t>$110 per month</t>
  </si>
  <si>
    <t>Estimate per year</t>
  </si>
  <si>
    <t>One per month (3 coffees @ $5, one lunch @ $25)</t>
  </si>
  <si>
    <t>Notes &amp; Assumptions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</si>
  <si>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</si>
  <si>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</si>
  <si>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</si>
  <si>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</si>
  <si>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</si>
  <si>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</si>
  <si>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</si>
  <si>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</si>
  <si>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</si>
  <si>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Cumulative Savings: </t>
  </si>
  <si>
    <t>Salary Source</t>
  </si>
  <si>
    <t>Freelance Source</t>
  </si>
  <si>
    <t>Net Freelance</t>
  </si>
  <si>
    <t>Note</t>
  </si>
  <si>
    <t>Goal: Save about xx% of income</t>
  </si>
  <si>
    <t>Assume xx% tax rate</t>
  </si>
  <si>
    <t>Expense</t>
  </si>
  <si>
    <t>Total</t>
  </si>
  <si>
    <t>Category:</t>
  </si>
  <si>
    <t>Caroline's Budget</t>
  </si>
  <si>
    <t>Budget</t>
  </si>
  <si>
    <t>Notes</t>
  </si>
  <si>
    <t>January</t>
  </si>
  <si>
    <t>February</t>
  </si>
  <si>
    <t>March</t>
  </si>
  <si>
    <t>Actual</t>
  </si>
  <si>
    <t>Variance</t>
  </si>
  <si>
    <t>Income</t>
  </si>
  <si>
    <t>XYZ Media Company</t>
  </si>
  <si>
    <t>Net paycheck every two weeks of $1,575</t>
  </si>
  <si>
    <t>Freelance Writing</t>
  </si>
  <si>
    <t>Write 1 article (1,000 words) per month, $500 each</t>
  </si>
  <si>
    <t>Instead of 12 articles, wrote 10 (none in July/August)</t>
  </si>
  <si>
    <t>Taxes</t>
  </si>
  <si>
    <t>Assume 30% tax rate</t>
  </si>
  <si>
    <t>Net Freelance Writing income</t>
  </si>
  <si>
    <t>Total Income</t>
  </si>
  <si>
    <t>Savings</t>
  </si>
  <si>
    <t>Saved less than goal -- but still nearly $3,000!</t>
  </si>
  <si>
    <t>Net Income After Savings</t>
  </si>
  <si>
    <t>Expenses</t>
  </si>
  <si>
    <t>Living Expenses:</t>
  </si>
  <si>
    <t>Rent</t>
  </si>
  <si>
    <t>Lease signed - no variance</t>
  </si>
  <si>
    <t>Car payment</t>
  </si>
  <si>
    <t>Car payments fixed - no variance</t>
  </si>
  <si>
    <t>Utilities (gas/electricity)</t>
  </si>
  <si>
    <t>Phone</t>
  </si>
  <si>
    <t>TV/Cable/Internet</t>
  </si>
  <si>
    <t>Eliminated cable starting in April</t>
  </si>
  <si>
    <t>Renter's Insurance</t>
  </si>
  <si>
    <t>Forgot to budget for this</t>
  </si>
  <si>
    <t>Social</t>
  </si>
  <si>
    <t>Fewer outings?  Maybe social counted as networking</t>
  </si>
  <si>
    <t>Yoga classes</t>
  </si>
  <si>
    <t>Unlimited passes</t>
  </si>
  <si>
    <t>Food</t>
  </si>
  <si>
    <t>Total Living Expenses</t>
  </si>
  <si>
    <t>Creative Expenses:</t>
  </si>
  <si>
    <t>Books</t>
  </si>
  <si>
    <t>Needed a lot more books!</t>
  </si>
  <si>
    <t>Supplies</t>
  </si>
  <si>
    <t>Saved a bit on supplies because I spent more on books</t>
  </si>
  <si>
    <t>Total Creative Expenses</t>
  </si>
  <si>
    <t>Business Expenses:</t>
  </si>
  <si>
    <t>Web hosting</t>
  </si>
  <si>
    <t>$200 host contract over two years</t>
  </si>
  <si>
    <t>Promotions/advertising</t>
  </si>
  <si>
    <t>Average per year</t>
  </si>
  <si>
    <t>Didn't do any promotions</t>
  </si>
  <si>
    <t>Printing, computer repairs</t>
  </si>
  <si>
    <t>Expensive repair to computer</t>
  </si>
  <si>
    <t>Meetings (coffee, meals)</t>
  </si>
  <si>
    <t>Most meetings counted as networking events</t>
  </si>
  <si>
    <t>Memberships</t>
  </si>
  <si>
    <t>Membership fees higher than expected</t>
  </si>
  <si>
    <t>Insurance</t>
  </si>
  <si>
    <t>Annual rate</t>
  </si>
  <si>
    <t>Networking Events</t>
  </si>
  <si>
    <t>One per month</t>
  </si>
  <si>
    <t>Counted some social as networking</t>
  </si>
  <si>
    <t>Net Freelance Writing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</si>
</sst>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Lucida Calligraphy"/>
    </font>
    <font>
      <b/>
      <sz val="12"/>
      <name val="Lucida Calligraphy"/>
    </font>
    <font>
      <sz val="12"/>
      <name val="Lucida Calligraphy"/>
    </font>
    <font>
      <b/>
      <sz val="12"/>
      <color indexed="8"/>
      <name val="Lucida Calligraphy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8"/>
      <name val="Calibri"/>
      <family val="2"/>
      <scheme val="minor"/>
    </font>
    <font>
      <sz val="12"/>
      <color indexed="8"/>
      <name val="Arial"/>
    </font>
    <font>
      <b/>
      <sz val="12"/>
      <name val="Arial"/>
    </font>
    <font>
      <sz val="12"/>
      <name val="Arial"/>
    </font>
    <font>
      <b/>
      <sz val="12"/>
      <color indexed="8"/>
      <name val="Arial"/>
    </font>
    <font>
      <sz val="11"/>
      <color indexed="8"/>
      <name val="Chaparral Pro"/>
    </font>
    <font>
      <b/>
      <sz val="11"/>
      <name val="Chaparral Pro"/>
    </font>
    <font>
      <sz val="11"/>
      <name val="Chaparral Pro"/>
    </font>
    <font>
      <b/>
      <sz val="11"/>
      <color indexed="8"/>
      <name val="Chaparral Pro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1">
    <xf numFmtId="0" fontId="0" fillId="0" borderId="0" xfId="0"/>
    <xf numFmtId="42" fontId="16" fillId="2" borderId="0" xfId="1" applyNumberFormat="1" applyFont="1" applyFill="1"/>
    <xf numFmtId="42" fontId="15" fillId="0" borderId="0" xfId="0" applyNumberFormat="1" applyFont="1"/>
    <xf numFmtId="42" fontId="16" fillId="0" borderId="0" xfId="1" applyNumberFormat="1" applyFont="1" applyFill="1"/>
    <xf numFmtId="164" fontId="15" fillId="0" borderId="1" xfId="2" applyNumberFormat="1" applyFont="1" applyBorder="1"/>
    <xf numFmtId="42" fontId="15" fillId="2" borderId="1" xfId="1" applyNumberFormat="1" applyFont="1" applyFill="1" applyBorder="1"/>
    <xf numFmtId="9" fontId="15" fillId="0" borderId="0" xfId="0" applyNumberFormat="1" applyFont="1" applyFill="1" applyAlignment="1">
      <alignment horizontal="center"/>
    </xf>
    <xf numFmtId="42" fontId="15" fillId="0" borderId="1" xfId="1" applyNumberFormat="1" applyFont="1" applyFill="1" applyBorder="1"/>
    <xf numFmtId="42" fontId="17" fillId="0" borderId="0" xfId="1" applyNumberFormat="1" applyFont="1" applyFill="1"/>
    <xf numFmtId="164" fontId="15" fillId="2" borderId="0" xfId="2" applyNumberFormat="1" applyFont="1" applyFill="1"/>
    <xf numFmtId="44" fontId="15" fillId="0" borderId="0" xfId="0" applyNumberFormat="1" applyFont="1" applyAlignment="1">
      <alignment horizontal="center"/>
    </xf>
    <xf numFmtId="0" fontId="16" fillId="0" borderId="0" xfId="0" applyFont="1"/>
    <xf numFmtId="164" fontId="15" fillId="0" borderId="0" xfId="2" applyNumberFormat="1" applyFont="1" applyAlignment="1">
      <alignment horizontal="center"/>
    </xf>
    <xf numFmtId="164" fontId="15" fillId="2" borderId="0" xfId="2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42" fontId="15" fillId="0" borderId="0" xfId="1" applyNumberFormat="1" applyFont="1" applyFill="1" applyAlignment="1">
      <alignment horizontal="center"/>
    </xf>
    <xf numFmtId="164" fontId="15" fillId="0" borderId="0" xfId="2" applyNumberFormat="1" applyFont="1"/>
    <xf numFmtId="42" fontId="15" fillId="0" borderId="0" xfId="1" applyNumberFormat="1" applyFont="1" applyFill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42" fontId="2" fillId="0" borderId="0" xfId="1" applyNumberFormat="1" applyFont="1" applyFill="1"/>
    <xf numFmtId="164" fontId="2" fillId="0" borderId="0" xfId="2" applyNumberFormat="1" applyFont="1"/>
    <xf numFmtId="42" fontId="2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2" borderId="0" xfId="2" applyNumberFormat="1" applyFont="1" applyFill="1" applyAlignment="1">
      <alignment horizontal="center"/>
    </xf>
    <xf numFmtId="164" fontId="2" fillId="0" borderId="0" xfId="2" applyNumberFormat="1" applyFont="1" applyAlignment="1">
      <alignment horizontal="center"/>
    </xf>
    <xf numFmtId="0" fontId="3" fillId="0" borderId="0" xfId="0" applyFont="1"/>
    <xf numFmtId="44" fontId="2" fillId="0" borderId="0" xfId="0" applyNumberFormat="1" applyFont="1" applyAlignment="1">
      <alignment horizontal="center"/>
    </xf>
    <xf numFmtId="164" fontId="2" fillId="2" borderId="0" xfId="2" applyNumberFormat="1" applyFont="1" applyFill="1"/>
    <xf numFmtId="42" fontId="4" fillId="0" borderId="0" xfId="1" applyNumberFormat="1" applyFont="1" applyFill="1"/>
    <xf numFmtId="42" fontId="2" fillId="0" borderId="1" xfId="1" applyNumberFormat="1" applyFont="1" applyFill="1" applyBorder="1"/>
    <xf numFmtId="42" fontId="2" fillId="2" borderId="1" xfId="1" applyNumberFormat="1" applyFont="1" applyFill="1" applyBorder="1"/>
    <xf numFmtId="164" fontId="2" fillId="0" borderId="1" xfId="2" applyNumberFormat="1" applyFont="1" applyBorder="1"/>
    <xf numFmtId="42" fontId="3" fillId="0" borderId="0" xfId="1" applyNumberFormat="1" applyFont="1" applyFill="1"/>
    <xf numFmtId="42" fontId="2" fillId="0" borderId="0" xfId="0" applyNumberFormat="1" applyFont="1"/>
    <xf numFmtId="42" fontId="3" fillId="2" borderId="0" xfId="1" applyNumberFormat="1" applyFont="1" applyFill="1"/>
    <xf numFmtId="164" fontId="3" fillId="0" borderId="0" xfId="2" applyNumberFormat="1" applyFont="1"/>
    <xf numFmtId="164" fontId="3" fillId="2" borderId="0" xfId="2" applyNumberFormat="1" applyFont="1" applyFill="1"/>
    <xf numFmtId="164" fontId="3" fillId="0" borderId="0" xfId="2" applyNumberFormat="1" applyFont="1" applyFill="1"/>
    <xf numFmtId="42" fontId="3" fillId="0" borderId="2" xfId="1" applyNumberFormat="1" applyFont="1" applyFill="1" applyBorder="1"/>
    <xf numFmtId="164" fontId="3" fillId="0" borderId="0" xfId="2" applyNumberFormat="1" applyFont="1" applyBorder="1"/>
    <xf numFmtId="164" fontId="3" fillId="2" borderId="2" xfId="2" applyNumberFormat="1" applyFont="1" applyFill="1" applyBorder="1"/>
    <xf numFmtId="164" fontId="3" fillId="0" borderId="2" xfId="2" applyNumberFormat="1" applyFont="1" applyFill="1" applyBorder="1"/>
    <xf numFmtId="164" fontId="2" fillId="2" borderId="1" xfId="2" applyNumberFormat="1" applyFont="1" applyFill="1" applyBorder="1"/>
    <xf numFmtId="42" fontId="2" fillId="0" borderId="3" xfId="1" applyNumberFormat="1" applyFont="1" applyFill="1" applyBorder="1"/>
    <xf numFmtId="164" fontId="5" fillId="0" borderId="0" xfId="2" applyNumberFormat="1" applyFont="1"/>
    <xf numFmtId="42" fontId="2" fillId="0" borderId="2" xfId="1" applyNumberFormat="1" applyFont="1" applyFill="1" applyBorder="1"/>
    <xf numFmtId="164" fontId="2" fillId="0" borderId="0" xfId="0" applyNumberFormat="1" applyFont="1" applyBorder="1"/>
    <xf numFmtId="164" fontId="2" fillId="2" borderId="2" xfId="2" applyNumberFormat="1" applyFont="1" applyFill="1" applyBorder="1"/>
    <xf numFmtId="164" fontId="2" fillId="0" borderId="2" xfId="2" applyNumberFormat="1" applyFont="1" applyFill="1" applyBorder="1"/>
    <xf numFmtId="0" fontId="2" fillId="0" borderId="0" xfId="0" applyFont="1" applyFill="1"/>
    <xf numFmtId="9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2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42" fontId="11" fillId="0" borderId="0" xfId="1" applyNumberFormat="1" applyFont="1" applyFill="1"/>
    <xf numFmtId="164" fontId="11" fillId="0" borderId="0" xfId="2" applyNumberFormat="1" applyFont="1"/>
    <xf numFmtId="42" fontId="11" fillId="0" borderId="0" xfId="1" applyNumberFormat="1" applyFont="1" applyFill="1" applyAlignment="1">
      <alignment horizontal="center"/>
    </xf>
    <xf numFmtId="164" fontId="11" fillId="2" borderId="0" xfId="2" applyNumberFormat="1" applyFont="1" applyFill="1" applyAlignment="1">
      <alignment horizontal="center"/>
    </xf>
    <xf numFmtId="164" fontId="11" fillId="0" borderId="0" xfId="2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44" fontId="11" fillId="0" borderId="0" xfId="0" applyNumberFormat="1" applyFont="1" applyAlignment="1">
      <alignment horizontal="center"/>
    </xf>
    <xf numFmtId="164" fontId="11" fillId="2" borderId="0" xfId="2" applyNumberFormat="1" applyFont="1" applyFill="1"/>
    <xf numFmtId="42" fontId="13" fillId="0" borderId="0" xfId="1" applyNumberFormat="1" applyFont="1" applyFill="1"/>
    <xf numFmtId="42" fontId="11" fillId="0" borderId="1" xfId="1" applyNumberFormat="1" applyFont="1" applyFill="1" applyBorder="1"/>
    <xf numFmtId="9" fontId="11" fillId="0" borderId="0" xfId="0" applyNumberFormat="1" applyFont="1" applyFill="1" applyAlignment="1">
      <alignment horizontal="center"/>
    </xf>
    <xf numFmtId="42" fontId="11" fillId="2" borderId="1" xfId="1" applyNumberFormat="1" applyFont="1" applyFill="1" applyBorder="1"/>
    <xf numFmtId="164" fontId="11" fillId="0" borderId="1" xfId="2" applyNumberFormat="1" applyFont="1" applyBorder="1"/>
    <xf numFmtId="42" fontId="12" fillId="0" borderId="0" xfId="1" applyNumberFormat="1" applyFont="1" applyFill="1"/>
    <xf numFmtId="42" fontId="11" fillId="0" borderId="0" xfId="0" applyNumberFormat="1" applyFont="1"/>
    <xf numFmtId="42" fontId="12" fillId="2" borderId="0" xfId="1" applyNumberFormat="1" applyFont="1" applyFill="1"/>
    <xf numFmtId="164" fontId="12" fillId="0" borderId="0" xfId="2" applyNumberFormat="1" applyFont="1"/>
    <xf numFmtId="164" fontId="12" fillId="2" borderId="0" xfId="2" applyNumberFormat="1" applyFont="1" applyFill="1"/>
    <xf numFmtId="164" fontId="12" fillId="0" borderId="0" xfId="2" applyNumberFormat="1" applyFont="1" applyFill="1"/>
    <xf numFmtId="165" fontId="11" fillId="0" borderId="0" xfId="0" applyNumberFormat="1" applyFont="1" applyFill="1" applyAlignment="1">
      <alignment horizontal="center"/>
    </xf>
    <xf numFmtId="42" fontId="12" fillId="0" borderId="2" xfId="1" applyNumberFormat="1" applyFont="1" applyFill="1" applyBorder="1"/>
    <xf numFmtId="164" fontId="12" fillId="0" borderId="0" xfId="2" applyNumberFormat="1" applyFont="1" applyBorder="1"/>
    <xf numFmtId="164" fontId="12" fillId="2" borderId="2" xfId="2" applyNumberFormat="1" applyFont="1" applyFill="1" applyBorder="1"/>
    <xf numFmtId="164" fontId="12" fillId="0" borderId="2" xfId="2" applyNumberFormat="1" applyFont="1" applyFill="1" applyBorder="1"/>
    <xf numFmtId="164" fontId="11" fillId="2" borderId="1" xfId="2" applyNumberFormat="1" applyFont="1" applyFill="1" applyBorder="1"/>
    <xf numFmtId="42" fontId="11" fillId="0" borderId="3" xfId="1" applyNumberFormat="1" applyFont="1" applyFill="1" applyBorder="1"/>
    <xf numFmtId="164" fontId="14" fillId="0" borderId="0" xfId="2" applyNumberFormat="1" applyFont="1"/>
    <xf numFmtId="42" fontId="11" fillId="0" borderId="2" xfId="1" applyNumberFormat="1" applyFont="1" applyFill="1" applyBorder="1"/>
    <xf numFmtId="164" fontId="11" fillId="0" borderId="0" xfId="0" applyNumberFormat="1" applyFont="1" applyBorder="1"/>
    <xf numFmtId="164" fontId="11" fillId="2" borderId="2" xfId="2" applyNumberFormat="1" applyFont="1" applyFill="1" applyBorder="1"/>
    <xf numFmtId="164" fontId="11" fillId="0" borderId="2" xfId="2" applyNumberFormat="1" applyFont="1" applyFill="1" applyBorder="1"/>
    <xf numFmtId="0" fontId="11" fillId="0" borderId="0" xfId="0" applyFont="1" applyFill="1"/>
    <xf numFmtId="164" fontId="16" fillId="0" borderId="0" xfId="2" applyNumberFormat="1" applyFont="1"/>
    <xf numFmtId="164" fontId="16" fillId="2" borderId="0" xfId="2" applyNumberFormat="1" applyFont="1" applyFill="1"/>
    <xf numFmtId="164" fontId="16" fillId="0" borderId="0" xfId="2" applyNumberFormat="1" applyFont="1" applyFill="1"/>
    <xf numFmtId="165" fontId="15" fillId="0" borderId="0" xfId="0" applyNumberFormat="1" applyFont="1" applyFill="1" applyAlignment="1">
      <alignment horizontal="center"/>
    </xf>
    <xf numFmtId="42" fontId="16" fillId="0" borderId="2" xfId="1" applyNumberFormat="1" applyFont="1" applyFill="1" applyBorder="1"/>
    <xf numFmtId="164" fontId="16" fillId="0" borderId="0" xfId="2" applyNumberFormat="1" applyFont="1" applyBorder="1"/>
    <xf numFmtId="164" fontId="16" fillId="2" borderId="2" xfId="2" applyNumberFormat="1" applyFont="1" applyFill="1" applyBorder="1"/>
    <xf numFmtId="164" fontId="16" fillId="0" borderId="2" xfId="2" applyNumberFormat="1" applyFont="1" applyFill="1" applyBorder="1"/>
    <xf numFmtId="164" fontId="15" fillId="2" borderId="1" xfId="2" applyNumberFormat="1" applyFont="1" applyFill="1" applyBorder="1"/>
    <xf numFmtId="42" fontId="15" fillId="0" borderId="3" xfId="1" applyNumberFormat="1" applyFont="1" applyFill="1" applyBorder="1"/>
    <xf numFmtId="164" fontId="18" fillId="0" borderId="0" xfId="2" applyNumberFormat="1" applyFont="1"/>
    <xf numFmtId="42" fontId="15" fillId="0" borderId="2" xfId="1" applyNumberFormat="1" applyFont="1" applyFill="1" applyBorder="1"/>
    <xf numFmtId="164" fontId="15" fillId="0" borderId="0" xfId="0" applyNumberFormat="1" applyFont="1" applyBorder="1"/>
    <xf numFmtId="164" fontId="15" fillId="2" borderId="2" xfId="2" applyNumberFormat="1" applyFont="1" applyFill="1" applyBorder="1"/>
    <xf numFmtId="164" fontId="15" fillId="0" borderId="2" xfId="2" applyNumberFormat="1" applyFont="1" applyFill="1" applyBorder="1"/>
    <xf numFmtId="0" fontId="15" fillId="0" borderId="0" xfId="0" applyFont="1" applyFill="1"/>
    <xf numFmtId="164" fontId="15" fillId="0" borderId="0" xfId="2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Followed Hyperlink" xfId="4" builtinId="9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1"/>
  <sheetViews>
    <sheetView tabSelected="1" workbookViewId="0"/>
  </sheetViews>
  <sheetFormatPr baseColWidth="10" defaultRowHeight="17" x14ac:dyDescent="0"/>
  <cols>
    <col min="1" max="1" width="7" style="21" customWidth="1"/>
    <col min="2" max="2" width="33.83203125" style="21" bestFit="1" customWidth="1"/>
    <col min="3" max="3" width="16.83203125" style="52" customWidth="1"/>
    <col min="4" max="4" width="57.5" style="21" customWidth="1"/>
    <col min="5" max="5" width="15" style="21" bestFit="1" customWidth="1"/>
    <col min="6" max="6" width="5.1640625" style="21" customWidth="1"/>
    <col min="7" max="20" width="16.6640625" style="23" customWidth="1"/>
    <col min="21" max="21" width="57.5" style="21" bestFit="1" customWidth="1"/>
    <col min="22" max="16384" width="10.83203125" style="21"/>
  </cols>
  <sheetData>
    <row r="1" spans="1:21">
      <c r="A1" s="20" t="s">
        <v>33</v>
      </c>
      <c r="C1" s="22"/>
    </row>
    <row r="2" spans="1:21">
      <c r="C2" s="22"/>
    </row>
    <row r="3" spans="1:21">
      <c r="C3" s="24" t="s">
        <v>34</v>
      </c>
      <c r="D3" s="108" t="s">
        <v>13</v>
      </c>
      <c r="E3" s="108"/>
      <c r="F3" s="25"/>
      <c r="G3" s="26" t="s">
        <v>36</v>
      </c>
      <c r="H3" s="26" t="s">
        <v>37</v>
      </c>
      <c r="I3" s="26" t="s">
        <v>38</v>
      </c>
      <c r="J3" s="26" t="s">
        <v>14</v>
      </c>
      <c r="K3" s="26" t="s">
        <v>15</v>
      </c>
      <c r="L3" s="26" t="s">
        <v>16</v>
      </c>
      <c r="M3" s="26" t="s">
        <v>17</v>
      </c>
      <c r="N3" s="26" t="s">
        <v>18</v>
      </c>
      <c r="O3" s="26" t="s">
        <v>19</v>
      </c>
      <c r="P3" s="26" t="s">
        <v>20</v>
      </c>
      <c r="Q3" s="26" t="s">
        <v>21</v>
      </c>
      <c r="R3" s="26" t="s">
        <v>22</v>
      </c>
      <c r="S3" s="27" t="s">
        <v>39</v>
      </c>
      <c r="T3" s="27" t="s">
        <v>40</v>
      </c>
      <c r="U3" s="25" t="s">
        <v>35</v>
      </c>
    </row>
    <row r="4" spans="1:21">
      <c r="A4" s="28" t="s">
        <v>41</v>
      </c>
      <c r="C4" s="24"/>
      <c r="D4" s="29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21">
      <c r="B5" s="21" t="s">
        <v>42</v>
      </c>
      <c r="C5" s="22">
        <f>1575*12*2</f>
        <v>37800</v>
      </c>
      <c r="D5" s="21" t="s">
        <v>43</v>
      </c>
      <c r="G5" s="30">
        <f>1575*3</f>
        <v>4725</v>
      </c>
      <c r="H5" s="30">
        <f>1575*2</f>
        <v>3150</v>
      </c>
      <c r="I5" s="30">
        <f>1575*2</f>
        <v>3150</v>
      </c>
      <c r="J5" s="30">
        <f>1575*2</f>
        <v>3150</v>
      </c>
      <c r="K5" s="30">
        <f>1575*2</f>
        <v>3150</v>
      </c>
      <c r="L5" s="30">
        <f>1575*1</f>
        <v>1575</v>
      </c>
      <c r="M5" s="30">
        <f t="shared" ref="M5:R5" si="0">1575*2</f>
        <v>3150</v>
      </c>
      <c r="N5" s="30">
        <f t="shared" si="0"/>
        <v>3150</v>
      </c>
      <c r="O5" s="30">
        <f t="shared" si="0"/>
        <v>3150</v>
      </c>
      <c r="P5" s="30">
        <f t="shared" si="0"/>
        <v>3150</v>
      </c>
      <c r="Q5" s="30">
        <f t="shared" si="0"/>
        <v>3150</v>
      </c>
      <c r="R5" s="30">
        <f t="shared" si="0"/>
        <v>3150</v>
      </c>
      <c r="S5" s="23">
        <f>SUM(G5:R5)</f>
        <v>37800</v>
      </c>
      <c r="T5" s="23">
        <f>S5-C5</f>
        <v>0</v>
      </c>
      <c r="U5" s="21" t="s">
        <v>43</v>
      </c>
    </row>
    <row r="6" spans="1:21">
      <c r="C6" s="22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21">
      <c r="C7" s="22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21">
      <c r="B8" s="21" t="s">
        <v>44</v>
      </c>
      <c r="C8" s="31">
        <f>500*12</f>
        <v>6000</v>
      </c>
      <c r="D8" s="21" t="s">
        <v>45</v>
      </c>
      <c r="G8" s="30">
        <v>500</v>
      </c>
      <c r="H8" s="30">
        <v>500</v>
      </c>
      <c r="I8" s="30">
        <v>500</v>
      </c>
      <c r="J8" s="30">
        <v>500</v>
      </c>
      <c r="K8" s="30">
        <v>500</v>
      </c>
      <c r="L8" s="30">
        <v>500</v>
      </c>
      <c r="M8" s="30">
        <v>0</v>
      </c>
      <c r="N8" s="30">
        <v>0</v>
      </c>
      <c r="O8" s="30">
        <v>550</v>
      </c>
      <c r="P8" s="30">
        <v>550</v>
      </c>
      <c r="Q8" s="30">
        <v>500</v>
      </c>
      <c r="R8" s="30">
        <v>500</v>
      </c>
      <c r="S8" s="23">
        <f>SUM(G8:R8)</f>
        <v>5100</v>
      </c>
      <c r="T8" s="23">
        <f>S8-C8</f>
        <v>-900</v>
      </c>
      <c r="U8" s="21" t="s">
        <v>46</v>
      </c>
    </row>
    <row r="9" spans="1:21">
      <c r="B9" s="21" t="s">
        <v>47</v>
      </c>
      <c r="C9" s="32">
        <f>C8*-$E$9</f>
        <v>-1800</v>
      </c>
      <c r="D9" s="21" t="s">
        <v>48</v>
      </c>
      <c r="E9" s="53">
        <v>0.3</v>
      </c>
      <c r="G9" s="33">
        <f t="shared" ref="G9:R9" si="1">G8*-$E$9</f>
        <v>-150</v>
      </c>
      <c r="H9" s="33">
        <f t="shared" si="1"/>
        <v>-150</v>
      </c>
      <c r="I9" s="33">
        <f t="shared" si="1"/>
        <v>-150</v>
      </c>
      <c r="J9" s="33">
        <f t="shared" si="1"/>
        <v>-150</v>
      </c>
      <c r="K9" s="33">
        <f t="shared" si="1"/>
        <v>-150</v>
      </c>
      <c r="L9" s="33">
        <f t="shared" si="1"/>
        <v>-150</v>
      </c>
      <c r="M9" s="33">
        <f t="shared" si="1"/>
        <v>0</v>
      </c>
      <c r="N9" s="33">
        <f t="shared" si="1"/>
        <v>0</v>
      </c>
      <c r="O9" s="33">
        <f t="shared" si="1"/>
        <v>-165</v>
      </c>
      <c r="P9" s="33">
        <f t="shared" si="1"/>
        <v>-165</v>
      </c>
      <c r="Q9" s="33">
        <f t="shared" si="1"/>
        <v>-150</v>
      </c>
      <c r="R9" s="33">
        <f t="shared" si="1"/>
        <v>-150</v>
      </c>
      <c r="S9" s="34">
        <f>SUM(G9:R9)</f>
        <v>-1530</v>
      </c>
      <c r="T9" s="34">
        <f>S9-C9</f>
        <v>270</v>
      </c>
    </row>
    <row r="10" spans="1:21">
      <c r="B10" s="21" t="s">
        <v>49</v>
      </c>
      <c r="C10" s="35">
        <f>SUM(C8:C9)</f>
        <v>4200</v>
      </c>
      <c r="D10" s="36"/>
      <c r="E10" s="25"/>
      <c r="G10" s="37">
        <f>SUM(G8:G9)</f>
        <v>350</v>
      </c>
      <c r="H10" s="37">
        <f>SUM(H8:H9)</f>
        <v>350</v>
      </c>
      <c r="I10" s="37">
        <f>SUM(I8:I9)</f>
        <v>350</v>
      </c>
      <c r="J10" s="37">
        <f t="shared" ref="J10:R10" si="2">SUM(J8:J9)</f>
        <v>350</v>
      </c>
      <c r="K10" s="37">
        <f t="shared" si="2"/>
        <v>350</v>
      </c>
      <c r="L10" s="37">
        <f t="shared" si="2"/>
        <v>350</v>
      </c>
      <c r="M10" s="37">
        <f t="shared" si="2"/>
        <v>0</v>
      </c>
      <c r="N10" s="37">
        <f t="shared" si="2"/>
        <v>0</v>
      </c>
      <c r="O10" s="37">
        <f t="shared" si="2"/>
        <v>385</v>
      </c>
      <c r="P10" s="37">
        <f t="shared" si="2"/>
        <v>385</v>
      </c>
      <c r="Q10" s="37">
        <f t="shared" si="2"/>
        <v>350</v>
      </c>
      <c r="R10" s="37">
        <f t="shared" si="2"/>
        <v>350</v>
      </c>
      <c r="S10" s="35">
        <f>SUM(S8:S9)</f>
        <v>3570</v>
      </c>
      <c r="T10" s="23">
        <f>S10-C10</f>
        <v>-630</v>
      </c>
    </row>
    <row r="11" spans="1:21">
      <c r="C11" s="22"/>
      <c r="E11" s="25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21">
      <c r="A12" s="28" t="s">
        <v>50</v>
      </c>
      <c r="C12" s="35">
        <f>C10+C5</f>
        <v>42000</v>
      </c>
      <c r="D12" s="38"/>
      <c r="E12" s="25"/>
      <c r="G12" s="39">
        <f>G10+G5</f>
        <v>5075</v>
      </c>
      <c r="H12" s="39">
        <f>H10+H5</f>
        <v>3500</v>
      </c>
      <c r="I12" s="39">
        <f>I10+I5</f>
        <v>3500</v>
      </c>
      <c r="J12" s="39">
        <f t="shared" ref="J12:R12" si="3">J10+J5</f>
        <v>3500</v>
      </c>
      <c r="K12" s="39">
        <f t="shared" si="3"/>
        <v>3500</v>
      </c>
      <c r="L12" s="39">
        <f t="shared" si="3"/>
        <v>1925</v>
      </c>
      <c r="M12" s="39">
        <f t="shared" si="3"/>
        <v>3150</v>
      </c>
      <c r="N12" s="39">
        <f t="shared" si="3"/>
        <v>3150</v>
      </c>
      <c r="O12" s="39">
        <f t="shared" si="3"/>
        <v>3535</v>
      </c>
      <c r="P12" s="39">
        <f t="shared" si="3"/>
        <v>3535</v>
      </c>
      <c r="Q12" s="39">
        <f t="shared" si="3"/>
        <v>3500</v>
      </c>
      <c r="R12" s="39">
        <f t="shared" si="3"/>
        <v>3500</v>
      </c>
      <c r="S12" s="40">
        <f>S10+S5</f>
        <v>41370</v>
      </c>
      <c r="T12" s="23">
        <f>S12-C12</f>
        <v>-630</v>
      </c>
    </row>
    <row r="13" spans="1:21">
      <c r="C13" s="22"/>
      <c r="E13" s="25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21">
      <c r="B14" s="21" t="s">
        <v>51</v>
      </c>
      <c r="C14" s="22">
        <f>-5120</f>
        <v>-5120</v>
      </c>
      <c r="D14" s="21" t="s">
        <v>3</v>
      </c>
      <c r="E14" s="54">
        <f>-C14/C12</f>
        <v>0.1219047619047619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23">
        <f>-R51</f>
        <v>-2819</v>
      </c>
      <c r="T14" s="23">
        <f>S14-C14</f>
        <v>2301</v>
      </c>
      <c r="U14" s="21" t="s">
        <v>52</v>
      </c>
    </row>
    <row r="15" spans="1:21">
      <c r="C15" s="2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21" ht="18" thickBot="1">
      <c r="A16" s="28" t="s">
        <v>53</v>
      </c>
      <c r="C16" s="41">
        <f>C12+C14</f>
        <v>36880</v>
      </c>
      <c r="D16" s="42"/>
      <c r="G16" s="43">
        <f>G12+G14</f>
        <v>5075</v>
      </c>
      <c r="H16" s="43">
        <f>H12+H14</f>
        <v>3500</v>
      </c>
      <c r="I16" s="43">
        <f>I12+I14</f>
        <v>3500</v>
      </c>
      <c r="J16" s="43">
        <f t="shared" ref="J16:R16" si="4">J12+J14</f>
        <v>3500</v>
      </c>
      <c r="K16" s="43">
        <f t="shared" si="4"/>
        <v>3500</v>
      </c>
      <c r="L16" s="43">
        <f t="shared" si="4"/>
        <v>1925</v>
      </c>
      <c r="M16" s="43">
        <f t="shared" si="4"/>
        <v>3150</v>
      </c>
      <c r="N16" s="43">
        <f t="shared" si="4"/>
        <v>3150</v>
      </c>
      <c r="O16" s="43">
        <f t="shared" si="4"/>
        <v>3535</v>
      </c>
      <c r="P16" s="43">
        <f t="shared" si="4"/>
        <v>3535</v>
      </c>
      <c r="Q16" s="43">
        <f t="shared" si="4"/>
        <v>3500</v>
      </c>
      <c r="R16" s="43">
        <f t="shared" si="4"/>
        <v>3500</v>
      </c>
      <c r="S16" s="44">
        <f>S12+S14</f>
        <v>38551</v>
      </c>
      <c r="T16" s="44">
        <f>T12+T14</f>
        <v>1671</v>
      </c>
    </row>
    <row r="17" spans="1:21">
      <c r="A17" s="28"/>
      <c r="C17" s="22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21">
      <c r="C18" s="22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21">
      <c r="A19" s="28" t="s">
        <v>54</v>
      </c>
      <c r="C19" s="22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21">
      <c r="A20" s="21" t="s">
        <v>55</v>
      </c>
      <c r="C20" s="24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21">
      <c r="B21" s="21" t="s">
        <v>56</v>
      </c>
      <c r="C21" s="22">
        <f>1000*12</f>
        <v>12000</v>
      </c>
      <c r="D21" s="21" t="s">
        <v>7</v>
      </c>
      <c r="G21" s="30">
        <v>1000</v>
      </c>
      <c r="H21" s="30">
        <v>1000</v>
      </c>
      <c r="I21" s="30">
        <v>1000</v>
      </c>
      <c r="J21" s="30">
        <v>1000</v>
      </c>
      <c r="K21" s="30">
        <v>1000</v>
      </c>
      <c r="L21" s="30">
        <v>1000</v>
      </c>
      <c r="M21" s="30">
        <v>1000</v>
      </c>
      <c r="N21" s="30">
        <v>1000</v>
      </c>
      <c r="O21" s="30">
        <v>1000</v>
      </c>
      <c r="P21" s="30">
        <v>1000</v>
      </c>
      <c r="Q21" s="30">
        <v>1000</v>
      </c>
      <c r="R21" s="30">
        <v>1000</v>
      </c>
      <c r="S21" s="23">
        <f>SUM(G21:R21)</f>
        <v>12000</v>
      </c>
      <c r="T21" s="23">
        <f t="shared" ref="T21:T30" si="5">S21-C21</f>
        <v>0</v>
      </c>
      <c r="U21" s="21" t="s">
        <v>57</v>
      </c>
    </row>
    <row r="22" spans="1:21">
      <c r="B22" s="21" t="s">
        <v>58</v>
      </c>
      <c r="C22" s="22">
        <f>490*12</f>
        <v>5880</v>
      </c>
      <c r="D22" s="21" t="s">
        <v>9</v>
      </c>
      <c r="G22" s="30">
        <f>5880/12</f>
        <v>490</v>
      </c>
      <c r="H22" s="30">
        <f>5880/12</f>
        <v>490</v>
      </c>
      <c r="I22" s="30">
        <f>5880/12</f>
        <v>490</v>
      </c>
      <c r="J22" s="30">
        <f t="shared" ref="J22:R22" si="6">5880/12</f>
        <v>490</v>
      </c>
      <c r="K22" s="30">
        <f t="shared" si="6"/>
        <v>490</v>
      </c>
      <c r="L22" s="30">
        <f t="shared" si="6"/>
        <v>490</v>
      </c>
      <c r="M22" s="30">
        <f t="shared" si="6"/>
        <v>490</v>
      </c>
      <c r="N22" s="30">
        <f t="shared" si="6"/>
        <v>490</v>
      </c>
      <c r="O22" s="30">
        <f t="shared" si="6"/>
        <v>490</v>
      </c>
      <c r="P22" s="30">
        <f t="shared" si="6"/>
        <v>490</v>
      </c>
      <c r="Q22" s="30">
        <f t="shared" si="6"/>
        <v>490</v>
      </c>
      <c r="R22" s="30">
        <f t="shared" si="6"/>
        <v>490</v>
      </c>
      <c r="S22" s="23">
        <f t="shared" ref="S22:S29" si="7">SUM(G22:R22)</f>
        <v>5880</v>
      </c>
      <c r="T22" s="23">
        <f t="shared" si="5"/>
        <v>0</v>
      </c>
      <c r="U22" s="21" t="s">
        <v>59</v>
      </c>
    </row>
    <row r="23" spans="1:21">
      <c r="B23" s="21" t="s">
        <v>60</v>
      </c>
      <c r="C23" s="22">
        <f>90*12</f>
        <v>1080</v>
      </c>
      <c r="D23" s="21" t="s">
        <v>8</v>
      </c>
      <c r="G23" s="30">
        <v>109</v>
      </c>
      <c r="H23" s="30">
        <v>104</v>
      </c>
      <c r="I23" s="30">
        <v>87</v>
      </c>
      <c r="J23" s="30">
        <v>89</v>
      </c>
      <c r="K23" s="30">
        <v>94</v>
      </c>
      <c r="L23" s="30">
        <v>103</v>
      </c>
      <c r="M23" s="30">
        <v>118</v>
      </c>
      <c r="N23" s="30">
        <v>121</v>
      </c>
      <c r="O23" s="30">
        <v>107</v>
      </c>
      <c r="P23" s="30">
        <v>97</v>
      </c>
      <c r="Q23" s="30">
        <v>88</v>
      </c>
      <c r="R23" s="30">
        <v>83</v>
      </c>
      <c r="S23" s="23">
        <f t="shared" si="7"/>
        <v>1200</v>
      </c>
      <c r="T23" s="23">
        <f t="shared" si="5"/>
        <v>120</v>
      </c>
    </row>
    <row r="24" spans="1:21">
      <c r="B24" s="21" t="s">
        <v>61</v>
      </c>
      <c r="C24" s="22">
        <f>110*12</f>
        <v>1320</v>
      </c>
      <c r="D24" s="21" t="s">
        <v>10</v>
      </c>
      <c r="G24" s="30">
        <v>117</v>
      </c>
      <c r="H24" s="30">
        <v>117</v>
      </c>
      <c r="I24" s="30">
        <v>121</v>
      </c>
      <c r="J24" s="30">
        <v>123</v>
      </c>
      <c r="K24" s="30">
        <v>122</v>
      </c>
      <c r="L24" s="30">
        <v>128</v>
      </c>
      <c r="M24" s="30">
        <v>119</v>
      </c>
      <c r="N24" s="30">
        <v>119</v>
      </c>
      <c r="O24" s="30">
        <v>117</v>
      </c>
      <c r="P24" s="30">
        <v>118</v>
      </c>
      <c r="Q24" s="30">
        <v>121</v>
      </c>
      <c r="R24" s="30">
        <v>118</v>
      </c>
      <c r="S24" s="23">
        <f t="shared" si="7"/>
        <v>1440</v>
      </c>
      <c r="T24" s="23">
        <f t="shared" si="5"/>
        <v>120</v>
      </c>
    </row>
    <row r="25" spans="1:21">
      <c r="B25" s="21" t="s">
        <v>62</v>
      </c>
      <c r="C25" s="22">
        <f>110*12</f>
        <v>1320</v>
      </c>
      <c r="D25" s="21" t="s">
        <v>10</v>
      </c>
      <c r="G25" s="30">
        <v>109</v>
      </c>
      <c r="H25" s="30">
        <v>109</v>
      </c>
      <c r="I25" s="30">
        <v>109</v>
      </c>
      <c r="J25" s="30">
        <v>109</v>
      </c>
      <c r="K25" s="30">
        <v>43</v>
      </c>
      <c r="L25" s="30">
        <v>43</v>
      </c>
      <c r="M25" s="30">
        <v>43</v>
      </c>
      <c r="N25" s="30">
        <v>43</v>
      </c>
      <c r="O25" s="30">
        <v>43</v>
      </c>
      <c r="P25" s="30">
        <v>43</v>
      </c>
      <c r="Q25" s="30">
        <v>43</v>
      </c>
      <c r="R25" s="30">
        <v>43</v>
      </c>
      <c r="S25" s="23">
        <f t="shared" si="7"/>
        <v>780</v>
      </c>
      <c r="T25" s="23">
        <f t="shared" si="5"/>
        <v>-540</v>
      </c>
      <c r="U25" s="21" t="s">
        <v>63</v>
      </c>
    </row>
    <row r="26" spans="1:21">
      <c r="B26" s="21" t="s">
        <v>64</v>
      </c>
      <c r="C26" s="22">
        <v>0</v>
      </c>
      <c r="G26" s="30">
        <v>0</v>
      </c>
      <c r="H26" s="30">
        <v>0</v>
      </c>
      <c r="I26" s="30">
        <v>0</v>
      </c>
      <c r="J26" s="30">
        <v>984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23">
        <f t="shared" si="7"/>
        <v>984</v>
      </c>
      <c r="T26" s="23">
        <f t="shared" si="5"/>
        <v>984</v>
      </c>
      <c r="U26" s="21" t="s">
        <v>65</v>
      </c>
    </row>
    <row r="27" spans="1:21">
      <c r="B27" s="21" t="s">
        <v>66</v>
      </c>
      <c r="C27" s="22">
        <f>200*12</f>
        <v>2400</v>
      </c>
      <c r="D27" s="21" t="s">
        <v>4</v>
      </c>
      <c r="G27" s="30">
        <v>172</v>
      </c>
      <c r="H27" s="30">
        <v>154</v>
      </c>
      <c r="I27" s="30">
        <v>282</v>
      </c>
      <c r="J27" s="30">
        <v>174</v>
      </c>
      <c r="K27" s="30">
        <v>253</v>
      </c>
      <c r="L27" s="30">
        <v>182</v>
      </c>
      <c r="M27" s="30">
        <v>164</v>
      </c>
      <c r="N27" s="30">
        <v>143</v>
      </c>
      <c r="O27" s="30">
        <v>153</v>
      </c>
      <c r="P27" s="30">
        <v>184</v>
      </c>
      <c r="Q27" s="30">
        <v>202</v>
      </c>
      <c r="R27" s="30">
        <v>117</v>
      </c>
      <c r="S27" s="23">
        <f t="shared" si="7"/>
        <v>2180</v>
      </c>
      <c r="T27" s="23">
        <f t="shared" si="5"/>
        <v>-220</v>
      </c>
      <c r="U27" s="21" t="s">
        <v>67</v>
      </c>
    </row>
    <row r="28" spans="1:21">
      <c r="B28" s="21" t="s">
        <v>68</v>
      </c>
      <c r="C28" s="22">
        <f>15*6*52</f>
        <v>4680</v>
      </c>
      <c r="D28" s="21" t="s">
        <v>5</v>
      </c>
      <c r="G28" s="30">
        <f>250</f>
        <v>250</v>
      </c>
      <c r="H28" s="30">
        <f>250</f>
        <v>250</v>
      </c>
      <c r="I28" s="30">
        <f>250</f>
        <v>250</v>
      </c>
      <c r="J28" s="30">
        <v>442</v>
      </c>
      <c r="K28" s="30">
        <v>478</v>
      </c>
      <c r="L28" s="30">
        <v>468</v>
      </c>
      <c r="M28" s="30">
        <v>357</v>
      </c>
      <c r="N28" s="30">
        <v>357</v>
      </c>
      <c r="O28" s="30">
        <v>357</v>
      </c>
      <c r="P28" s="30">
        <v>357</v>
      </c>
      <c r="Q28" s="30">
        <v>357</v>
      </c>
      <c r="R28" s="30">
        <v>357</v>
      </c>
      <c r="S28" s="23">
        <f t="shared" si="7"/>
        <v>4280</v>
      </c>
      <c r="T28" s="23">
        <f t="shared" si="5"/>
        <v>-400</v>
      </c>
      <c r="U28" s="21" t="s">
        <v>69</v>
      </c>
    </row>
    <row r="29" spans="1:21">
      <c r="B29" s="21" t="s">
        <v>70</v>
      </c>
      <c r="C29" s="32">
        <f>240*12</f>
        <v>2880</v>
      </c>
      <c r="D29" s="21" t="s">
        <v>6</v>
      </c>
      <c r="G29" s="45">
        <v>330</v>
      </c>
      <c r="H29" s="45">
        <v>298</v>
      </c>
      <c r="I29" s="45">
        <v>310</v>
      </c>
      <c r="J29" s="45">
        <v>228</v>
      </c>
      <c r="K29" s="45">
        <v>218</v>
      </c>
      <c r="L29" s="45">
        <v>248</v>
      </c>
      <c r="M29" s="45">
        <v>352</v>
      </c>
      <c r="N29" s="45">
        <v>306</v>
      </c>
      <c r="O29" s="45">
        <v>208</v>
      </c>
      <c r="P29" s="45">
        <v>201</v>
      </c>
      <c r="Q29" s="45">
        <v>195</v>
      </c>
      <c r="R29" s="45">
        <v>198</v>
      </c>
      <c r="S29" s="34">
        <f t="shared" si="7"/>
        <v>3092</v>
      </c>
      <c r="T29" s="34">
        <f t="shared" si="5"/>
        <v>212</v>
      </c>
    </row>
    <row r="30" spans="1:21">
      <c r="B30" s="21" t="s">
        <v>71</v>
      </c>
      <c r="C30" s="46">
        <f>SUM(C21:C29)</f>
        <v>31560</v>
      </c>
      <c r="G30" s="30">
        <f>SUM(G21:G29)</f>
        <v>2577</v>
      </c>
      <c r="H30" s="30">
        <f>SUM(H21:H29)</f>
        <v>2522</v>
      </c>
      <c r="I30" s="30">
        <f>SUM(I21:I29)</f>
        <v>2649</v>
      </c>
      <c r="J30" s="30">
        <f t="shared" ref="J30:R30" si="8">SUM(J21:J29)</f>
        <v>3639</v>
      </c>
      <c r="K30" s="30">
        <f t="shared" si="8"/>
        <v>2698</v>
      </c>
      <c r="L30" s="30">
        <f t="shared" si="8"/>
        <v>2662</v>
      </c>
      <c r="M30" s="30">
        <f t="shared" si="8"/>
        <v>2643</v>
      </c>
      <c r="N30" s="30">
        <f t="shared" si="8"/>
        <v>2579</v>
      </c>
      <c r="O30" s="30">
        <f t="shared" si="8"/>
        <v>2475</v>
      </c>
      <c r="P30" s="30">
        <f t="shared" si="8"/>
        <v>2490</v>
      </c>
      <c r="Q30" s="30">
        <f t="shared" si="8"/>
        <v>2496</v>
      </c>
      <c r="R30" s="30">
        <f t="shared" si="8"/>
        <v>2406</v>
      </c>
      <c r="S30" s="23">
        <f>SUM(S21:S29)</f>
        <v>31836</v>
      </c>
      <c r="T30" s="23">
        <f t="shared" si="5"/>
        <v>276</v>
      </c>
    </row>
    <row r="31" spans="1:21">
      <c r="C31" s="22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21">
      <c r="A32" s="21" t="s">
        <v>72</v>
      </c>
      <c r="C32" s="24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21">
      <c r="B33" s="21" t="s">
        <v>73</v>
      </c>
      <c r="C33" s="22">
        <v>600</v>
      </c>
      <c r="D33" s="21" t="s">
        <v>11</v>
      </c>
      <c r="G33" s="30">
        <v>0</v>
      </c>
      <c r="H33" s="30">
        <v>0</v>
      </c>
      <c r="I33" s="30">
        <v>0</v>
      </c>
      <c r="J33" s="30">
        <v>684</v>
      </c>
      <c r="K33" s="30">
        <v>0</v>
      </c>
      <c r="L33" s="30">
        <v>326</v>
      </c>
      <c r="M33" s="30">
        <v>476</v>
      </c>
      <c r="N33" s="30">
        <v>978</v>
      </c>
      <c r="O33" s="30">
        <v>0</v>
      </c>
      <c r="P33" s="30">
        <v>0</v>
      </c>
      <c r="Q33" s="30">
        <v>286</v>
      </c>
      <c r="R33" s="30">
        <v>0</v>
      </c>
      <c r="S33" s="23">
        <f t="shared" ref="S33:S34" si="9">SUM(G33:R33)</f>
        <v>2750</v>
      </c>
      <c r="T33" s="23">
        <f>S33-C33</f>
        <v>2150</v>
      </c>
      <c r="U33" s="21" t="s">
        <v>74</v>
      </c>
    </row>
    <row r="34" spans="1:21">
      <c r="B34" s="21" t="s">
        <v>75</v>
      </c>
      <c r="C34" s="22">
        <v>2400</v>
      </c>
      <c r="D34" s="21" t="s">
        <v>11</v>
      </c>
      <c r="G34" s="45">
        <v>24</v>
      </c>
      <c r="H34" s="45">
        <v>0</v>
      </c>
      <c r="I34" s="45">
        <v>0</v>
      </c>
      <c r="J34" s="45">
        <v>102</v>
      </c>
      <c r="K34" s="45">
        <v>0</v>
      </c>
      <c r="L34" s="45">
        <v>253</v>
      </c>
      <c r="M34" s="45">
        <v>111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34">
        <f t="shared" si="9"/>
        <v>490</v>
      </c>
      <c r="T34" s="34">
        <f>S34-C34</f>
        <v>-1910</v>
      </c>
      <c r="U34" s="21" t="s">
        <v>76</v>
      </c>
    </row>
    <row r="35" spans="1:21">
      <c r="B35" s="21" t="s">
        <v>77</v>
      </c>
      <c r="C35" s="46">
        <f>SUM(C33:C34)</f>
        <v>3000</v>
      </c>
      <c r="G35" s="30">
        <f>SUM(G33:G34)</f>
        <v>24</v>
      </c>
      <c r="H35" s="30">
        <f>SUM(H33:H34)</f>
        <v>0</v>
      </c>
      <c r="I35" s="30">
        <f>SUM(I33:I34)</f>
        <v>0</v>
      </c>
      <c r="J35" s="30">
        <f t="shared" ref="J35:R35" si="10">SUM(J33:J34)</f>
        <v>786</v>
      </c>
      <c r="K35" s="30">
        <f t="shared" si="10"/>
        <v>0</v>
      </c>
      <c r="L35" s="30">
        <f t="shared" si="10"/>
        <v>579</v>
      </c>
      <c r="M35" s="30">
        <f t="shared" si="10"/>
        <v>587</v>
      </c>
      <c r="N35" s="30">
        <f t="shared" si="10"/>
        <v>978</v>
      </c>
      <c r="O35" s="30">
        <f t="shared" si="10"/>
        <v>0</v>
      </c>
      <c r="P35" s="30">
        <f t="shared" si="10"/>
        <v>0</v>
      </c>
      <c r="Q35" s="30">
        <f t="shared" si="10"/>
        <v>286</v>
      </c>
      <c r="R35" s="30">
        <f t="shared" si="10"/>
        <v>0</v>
      </c>
      <c r="S35" s="23">
        <f>SUM(S33:S34)</f>
        <v>3240</v>
      </c>
      <c r="T35" s="23">
        <f>S35-C35</f>
        <v>240</v>
      </c>
    </row>
    <row r="36" spans="1:21">
      <c r="C36" s="22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21">
      <c r="A37" s="21" t="s">
        <v>78</v>
      </c>
      <c r="C37" s="24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21">
      <c r="B38" s="21" t="s">
        <v>79</v>
      </c>
      <c r="C38" s="31">
        <f>200/2</f>
        <v>100</v>
      </c>
      <c r="D38" s="21" t="s">
        <v>80</v>
      </c>
      <c r="G38" s="30">
        <v>0</v>
      </c>
      <c r="H38" s="30">
        <v>0</v>
      </c>
      <c r="I38" s="30">
        <v>0</v>
      </c>
      <c r="J38" s="30">
        <v>0</v>
      </c>
      <c r="K38" s="30">
        <v>100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23">
        <f t="shared" ref="S38:S44" si="11">SUM(G38:R38)</f>
        <v>100</v>
      </c>
      <c r="T38" s="23">
        <f t="shared" ref="T38:T45" si="12">S38-C38</f>
        <v>0</v>
      </c>
    </row>
    <row r="39" spans="1:21">
      <c r="B39" s="21" t="s">
        <v>81</v>
      </c>
      <c r="C39" s="31">
        <v>250</v>
      </c>
      <c r="D39" s="21" t="s">
        <v>82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23">
        <f t="shared" si="11"/>
        <v>0</v>
      </c>
      <c r="T39" s="23">
        <f t="shared" si="12"/>
        <v>-250</v>
      </c>
      <c r="U39" s="21" t="s">
        <v>83</v>
      </c>
    </row>
    <row r="40" spans="1:21">
      <c r="B40" s="21" t="s">
        <v>84</v>
      </c>
      <c r="C40" s="31">
        <v>600</v>
      </c>
      <c r="D40" s="21" t="s">
        <v>82</v>
      </c>
      <c r="G40" s="30">
        <v>1488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23">
        <f t="shared" si="11"/>
        <v>1488</v>
      </c>
      <c r="T40" s="23">
        <f t="shared" si="12"/>
        <v>888</v>
      </c>
      <c r="U40" s="21" t="s">
        <v>85</v>
      </c>
    </row>
    <row r="41" spans="1:21">
      <c r="B41" s="21" t="s">
        <v>86</v>
      </c>
      <c r="C41" s="31">
        <f>((3*5)+25)*12</f>
        <v>480</v>
      </c>
      <c r="D41" s="21" t="s">
        <v>12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23">
        <f t="shared" si="11"/>
        <v>0</v>
      </c>
      <c r="T41" s="23">
        <f t="shared" si="12"/>
        <v>-480</v>
      </c>
      <c r="U41" s="21" t="s">
        <v>87</v>
      </c>
    </row>
    <row r="42" spans="1:21">
      <c r="B42" s="21" t="s">
        <v>88</v>
      </c>
      <c r="C42" s="31">
        <v>150</v>
      </c>
      <c r="D42" s="21" t="s">
        <v>82</v>
      </c>
      <c r="G42" s="30">
        <v>0</v>
      </c>
      <c r="H42" s="30">
        <v>0</v>
      </c>
      <c r="I42" s="30">
        <v>75</v>
      </c>
      <c r="J42" s="30">
        <v>150</v>
      </c>
      <c r="K42" s="30">
        <v>0</v>
      </c>
      <c r="L42" s="30">
        <v>0</v>
      </c>
      <c r="M42" s="30">
        <v>50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23">
        <f t="shared" si="11"/>
        <v>275</v>
      </c>
      <c r="T42" s="23">
        <f t="shared" si="12"/>
        <v>125</v>
      </c>
      <c r="U42" s="21" t="s">
        <v>89</v>
      </c>
    </row>
    <row r="43" spans="1:21">
      <c r="B43" s="21" t="s">
        <v>90</v>
      </c>
      <c r="C43" s="31">
        <v>140</v>
      </c>
      <c r="D43" s="21" t="s">
        <v>91</v>
      </c>
      <c r="G43" s="30">
        <v>140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23">
        <f t="shared" si="11"/>
        <v>140</v>
      </c>
      <c r="T43" s="23">
        <f t="shared" si="12"/>
        <v>0</v>
      </c>
    </row>
    <row r="44" spans="1:21">
      <c r="B44" s="21" t="s">
        <v>92</v>
      </c>
      <c r="C44" s="31">
        <f>50*12</f>
        <v>600</v>
      </c>
      <c r="D44" s="21" t="s">
        <v>93</v>
      </c>
      <c r="G44" s="45">
        <v>0</v>
      </c>
      <c r="H44" s="45">
        <v>0</v>
      </c>
      <c r="I44" s="45">
        <v>100</v>
      </c>
      <c r="J44" s="45">
        <v>158</v>
      </c>
      <c r="K44" s="45">
        <v>238</v>
      </c>
      <c r="L44" s="45">
        <v>683</v>
      </c>
      <c r="M44" s="45">
        <v>0</v>
      </c>
      <c r="N44" s="45">
        <v>0</v>
      </c>
      <c r="O44" s="45">
        <v>0</v>
      </c>
      <c r="P44" s="45">
        <v>235</v>
      </c>
      <c r="Q44" s="45">
        <v>58</v>
      </c>
      <c r="R44" s="45">
        <v>0</v>
      </c>
      <c r="S44" s="34">
        <f t="shared" si="11"/>
        <v>1472</v>
      </c>
      <c r="T44" s="34">
        <f t="shared" si="12"/>
        <v>872</v>
      </c>
      <c r="U44" s="21" t="s">
        <v>94</v>
      </c>
    </row>
    <row r="45" spans="1:21">
      <c r="B45" s="21" t="s">
        <v>0</v>
      </c>
      <c r="C45" s="46">
        <f>SUM(C38:C44)</f>
        <v>2320</v>
      </c>
      <c r="G45" s="30">
        <f>SUM(G38:G44)</f>
        <v>1628</v>
      </c>
      <c r="H45" s="30">
        <f>SUM(H38:H44)</f>
        <v>0</v>
      </c>
      <c r="I45" s="30">
        <f>SUM(I38:I44)</f>
        <v>175</v>
      </c>
      <c r="J45" s="30">
        <f t="shared" ref="J45:R45" si="13">SUM(J38:J44)</f>
        <v>308</v>
      </c>
      <c r="K45" s="30">
        <f t="shared" si="13"/>
        <v>338</v>
      </c>
      <c r="L45" s="30">
        <f t="shared" si="13"/>
        <v>683</v>
      </c>
      <c r="M45" s="30">
        <f t="shared" si="13"/>
        <v>50</v>
      </c>
      <c r="N45" s="30">
        <f t="shared" si="13"/>
        <v>0</v>
      </c>
      <c r="O45" s="30">
        <f t="shared" si="13"/>
        <v>0</v>
      </c>
      <c r="P45" s="30">
        <f t="shared" si="13"/>
        <v>235</v>
      </c>
      <c r="Q45" s="30">
        <f t="shared" si="13"/>
        <v>58</v>
      </c>
      <c r="R45" s="30">
        <f t="shared" si="13"/>
        <v>0</v>
      </c>
      <c r="S45" s="23">
        <f>SUM(S38:S44)</f>
        <v>3475</v>
      </c>
      <c r="T45" s="23">
        <f t="shared" si="12"/>
        <v>1155</v>
      </c>
    </row>
    <row r="46" spans="1:21">
      <c r="C46" s="22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21">
      <c r="A47" s="28" t="s">
        <v>1</v>
      </c>
      <c r="C47" s="35">
        <f>C30+C35+C45</f>
        <v>36880</v>
      </c>
      <c r="D47" s="42"/>
      <c r="G47" s="39">
        <f>G30+G35+G45</f>
        <v>4229</v>
      </c>
      <c r="H47" s="39">
        <f>H30+H35+H45</f>
        <v>2522</v>
      </c>
      <c r="I47" s="39">
        <f>I30+I35+I45</f>
        <v>2824</v>
      </c>
      <c r="J47" s="39">
        <f t="shared" ref="J47:R47" si="14">J30+J35+J45</f>
        <v>4733</v>
      </c>
      <c r="K47" s="39">
        <f t="shared" si="14"/>
        <v>3036</v>
      </c>
      <c r="L47" s="39">
        <f t="shared" si="14"/>
        <v>3924</v>
      </c>
      <c r="M47" s="39">
        <f t="shared" si="14"/>
        <v>3280</v>
      </c>
      <c r="N47" s="39">
        <f t="shared" si="14"/>
        <v>3557</v>
      </c>
      <c r="O47" s="39">
        <f t="shared" si="14"/>
        <v>2475</v>
      </c>
      <c r="P47" s="39">
        <f t="shared" si="14"/>
        <v>2725</v>
      </c>
      <c r="Q47" s="39">
        <f t="shared" si="14"/>
        <v>2840</v>
      </c>
      <c r="R47" s="39">
        <f t="shared" si="14"/>
        <v>2406</v>
      </c>
      <c r="S47" s="40">
        <f>S30+S35+S45</f>
        <v>38551</v>
      </c>
      <c r="T47" s="47">
        <f>S47-C47</f>
        <v>1671</v>
      </c>
    </row>
    <row r="48" spans="1:21">
      <c r="C48" s="22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20" ht="18" thickBot="1">
      <c r="A49" s="28" t="s">
        <v>2</v>
      </c>
      <c r="C49" s="48">
        <f>C16-C47</f>
        <v>0</v>
      </c>
      <c r="D49" s="49"/>
      <c r="G49" s="50">
        <f>G16-G47</f>
        <v>846</v>
      </c>
      <c r="H49" s="50">
        <f>H16-H47</f>
        <v>978</v>
      </c>
      <c r="I49" s="50">
        <f>I16-I47</f>
        <v>676</v>
      </c>
      <c r="J49" s="50">
        <f t="shared" ref="J49:R49" si="15">J16-J47</f>
        <v>-1233</v>
      </c>
      <c r="K49" s="50">
        <f t="shared" si="15"/>
        <v>464</v>
      </c>
      <c r="L49" s="50">
        <f t="shared" si="15"/>
        <v>-1999</v>
      </c>
      <c r="M49" s="50">
        <f t="shared" si="15"/>
        <v>-130</v>
      </c>
      <c r="N49" s="50">
        <f t="shared" si="15"/>
        <v>-407</v>
      </c>
      <c r="O49" s="50">
        <f t="shared" si="15"/>
        <v>1060</v>
      </c>
      <c r="P49" s="50">
        <f t="shared" si="15"/>
        <v>810</v>
      </c>
      <c r="Q49" s="50">
        <f t="shared" si="15"/>
        <v>660</v>
      </c>
      <c r="R49" s="50">
        <f t="shared" si="15"/>
        <v>1094</v>
      </c>
      <c r="S49" s="51">
        <f>S16-S47</f>
        <v>0</v>
      </c>
      <c r="T49" s="51">
        <f>T16-T47</f>
        <v>0</v>
      </c>
    </row>
    <row r="50" spans="1:20" ht="18" thickTop="1"/>
    <row r="51" spans="1:20">
      <c r="F51" s="55" t="s">
        <v>23</v>
      </c>
      <c r="G51" s="23">
        <f>G49</f>
        <v>846</v>
      </c>
      <c r="H51" s="23">
        <f t="shared" ref="H51:R51" si="16">G51+H49</f>
        <v>1824</v>
      </c>
      <c r="I51" s="23">
        <f t="shared" si="16"/>
        <v>2500</v>
      </c>
      <c r="J51" s="23">
        <f t="shared" si="16"/>
        <v>1267</v>
      </c>
      <c r="K51" s="23">
        <f t="shared" si="16"/>
        <v>1731</v>
      </c>
      <c r="L51" s="23">
        <f t="shared" si="16"/>
        <v>-268</v>
      </c>
      <c r="M51" s="23">
        <f t="shared" si="16"/>
        <v>-398</v>
      </c>
      <c r="N51" s="23">
        <f t="shared" si="16"/>
        <v>-805</v>
      </c>
      <c r="O51" s="23">
        <f t="shared" si="16"/>
        <v>255</v>
      </c>
      <c r="P51" s="23">
        <f t="shared" si="16"/>
        <v>1065</v>
      </c>
      <c r="Q51" s="23">
        <f t="shared" si="16"/>
        <v>1725</v>
      </c>
      <c r="R51" s="23">
        <f t="shared" si="16"/>
        <v>2819</v>
      </c>
    </row>
  </sheetData>
  <mergeCells count="1">
    <mergeCell ref="D3:E3"/>
  </mergeCells>
  <phoneticPr fontId="10" type="noConversion"/>
  <pageMargins left="0.75" right="0.75" top="1" bottom="1" header="0.5" footer="0.5"/>
  <headerFooter>
    <oddHeader>&amp;L&amp;"Calibri,Regular"&amp;K000000[Arts &amp; Numbers]</oddHeader>
    <oddFooter>&amp;L&amp;"Calibri,Regular"&amp;K000000[Elaine Grogan Luttrull]&amp;R&amp;"Calibri,Regular"&amp;K000000[Agate B2]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1"/>
  <sheetViews>
    <sheetView workbookViewId="0"/>
  </sheetViews>
  <sheetFormatPr baseColWidth="10" defaultRowHeight="15" x14ac:dyDescent="0"/>
  <cols>
    <col min="1" max="1" width="7" style="18" customWidth="1"/>
    <col min="2" max="2" width="27.33203125" style="18" bestFit="1" customWidth="1"/>
    <col min="3" max="3" width="16.83203125" style="106" customWidth="1"/>
    <col min="4" max="4" width="48.1640625" style="18" bestFit="1" customWidth="1"/>
    <col min="5" max="5" width="7.1640625" style="18" hidden="1" customWidth="1"/>
    <col min="6" max="6" width="5.1640625" style="18" hidden="1" customWidth="1"/>
    <col min="7" max="7" width="9.6640625" style="16" bestFit="1" customWidth="1"/>
    <col min="8" max="8" width="10.6640625" style="16" bestFit="1" customWidth="1"/>
    <col min="9" max="9" width="9.5" style="16" bestFit="1" customWidth="1"/>
    <col min="10" max="10" width="10.5" style="16" customWidth="1"/>
    <col min="11" max="11" width="9.5" style="16" bestFit="1" customWidth="1"/>
    <col min="12" max="12" width="10" style="16" customWidth="1"/>
    <col min="13" max="14" width="9.5" style="16" bestFit="1" customWidth="1"/>
    <col min="15" max="15" width="12.5" style="16" bestFit="1" customWidth="1"/>
    <col min="16" max="16" width="10" style="16" bestFit="1" customWidth="1"/>
    <col min="17" max="17" width="12" style="16" bestFit="1" customWidth="1"/>
    <col min="18" max="18" width="11.83203125" style="16" bestFit="1" customWidth="1"/>
    <col min="19" max="19" width="10.83203125" style="16" bestFit="1" customWidth="1"/>
    <col min="20" max="20" width="10.5" style="16" bestFit="1" customWidth="1"/>
    <col min="21" max="21" width="50.1640625" style="18" bestFit="1" customWidth="1"/>
    <col min="22" max="16384" width="10.83203125" style="18"/>
  </cols>
  <sheetData>
    <row r="1" spans="1:21">
      <c r="A1" s="19" t="s">
        <v>33</v>
      </c>
      <c r="C1" s="17"/>
    </row>
    <row r="2" spans="1:21">
      <c r="C2" s="17"/>
    </row>
    <row r="3" spans="1:21">
      <c r="C3" s="15" t="s">
        <v>34</v>
      </c>
      <c r="D3" s="109" t="s">
        <v>13</v>
      </c>
      <c r="E3" s="109"/>
      <c r="F3" s="14"/>
      <c r="G3" s="13" t="s">
        <v>36</v>
      </c>
      <c r="H3" s="13" t="s">
        <v>37</v>
      </c>
      <c r="I3" s="13" t="s">
        <v>38</v>
      </c>
      <c r="J3" s="13" t="s">
        <v>14</v>
      </c>
      <c r="K3" s="13" t="s">
        <v>15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13" t="s">
        <v>21</v>
      </c>
      <c r="R3" s="13" t="s">
        <v>22</v>
      </c>
      <c r="S3" s="12" t="s">
        <v>39</v>
      </c>
      <c r="T3" s="12" t="s">
        <v>40</v>
      </c>
      <c r="U3" s="14" t="s">
        <v>35</v>
      </c>
    </row>
    <row r="4" spans="1:21">
      <c r="A4" s="11" t="s">
        <v>41</v>
      </c>
      <c r="C4" s="15"/>
      <c r="D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1">
      <c r="B5" s="18" t="s">
        <v>42</v>
      </c>
      <c r="C5" s="17">
        <f>1575*12*2</f>
        <v>37800</v>
      </c>
      <c r="D5" s="18" t="s">
        <v>43</v>
      </c>
      <c r="G5" s="9">
        <f>1575*3</f>
        <v>4725</v>
      </c>
      <c r="H5" s="9">
        <f>1575*2</f>
        <v>3150</v>
      </c>
      <c r="I5" s="9">
        <f>1575*2</f>
        <v>3150</v>
      </c>
      <c r="J5" s="9">
        <f>1575*2</f>
        <v>3150</v>
      </c>
      <c r="K5" s="9">
        <f>1575*2</f>
        <v>3150</v>
      </c>
      <c r="L5" s="9">
        <f>1575*1</f>
        <v>1575</v>
      </c>
      <c r="M5" s="9">
        <f t="shared" ref="M5:R5" si="0">1575*2</f>
        <v>3150</v>
      </c>
      <c r="N5" s="9">
        <f t="shared" si="0"/>
        <v>3150</v>
      </c>
      <c r="O5" s="9">
        <f t="shared" si="0"/>
        <v>3150</v>
      </c>
      <c r="P5" s="9">
        <f t="shared" si="0"/>
        <v>3150</v>
      </c>
      <c r="Q5" s="9">
        <f t="shared" si="0"/>
        <v>3150</v>
      </c>
      <c r="R5" s="9">
        <f t="shared" si="0"/>
        <v>3150</v>
      </c>
      <c r="S5" s="16">
        <f>SUM(G5:R5)</f>
        <v>37800</v>
      </c>
      <c r="T5" s="16">
        <f>S5-C5</f>
        <v>0</v>
      </c>
      <c r="U5" s="18" t="s">
        <v>43</v>
      </c>
    </row>
    <row r="6" spans="1:21">
      <c r="C6" s="1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1">
      <c r="C7" s="1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21">
      <c r="B8" s="18" t="s">
        <v>44</v>
      </c>
      <c r="C8" s="8">
        <f>500*12</f>
        <v>6000</v>
      </c>
      <c r="D8" s="18" t="s">
        <v>45</v>
      </c>
      <c r="G8" s="9">
        <v>500</v>
      </c>
      <c r="H8" s="9">
        <v>500</v>
      </c>
      <c r="I8" s="9">
        <v>500</v>
      </c>
      <c r="J8" s="9">
        <v>500</v>
      </c>
      <c r="K8" s="9">
        <v>500</v>
      </c>
      <c r="L8" s="9">
        <v>500</v>
      </c>
      <c r="M8" s="9">
        <v>0</v>
      </c>
      <c r="N8" s="9">
        <v>0</v>
      </c>
      <c r="O8" s="9">
        <v>550</v>
      </c>
      <c r="P8" s="9">
        <v>550</v>
      </c>
      <c r="Q8" s="9">
        <v>500</v>
      </c>
      <c r="R8" s="9">
        <v>500</v>
      </c>
      <c r="S8" s="16">
        <f>SUM(G8:R8)</f>
        <v>5100</v>
      </c>
      <c r="T8" s="16">
        <f>S8-C8</f>
        <v>-900</v>
      </c>
      <c r="U8" s="18" t="s">
        <v>46</v>
      </c>
    </row>
    <row r="9" spans="1:21">
      <c r="B9" s="18" t="s">
        <v>47</v>
      </c>
      <c r="C9" s="7">
        <f>C8*-$E$9</f>
        <v>-1800</v>
      </c>
      <c r="D9" s="18" t="s">
        <v>48</v>
      </c>
      <c r="E9" s="6">
        <v>0.3</v>
      </c>
      <c r="G9" s="5">
        <f t="shared" ref="G9:R9" si="1">G8*-$E$9</f>
        <v>-150</v>
      </c>
      <c r="H9" s="5">
        <f t="shared" si="1"/>
        <v>-150</v>
      </c>
      <c r="I9" s="5">
        <f t="shared" si="1"/>
        <v>-150</v>
      </c>
      <c r="J9" s="5">
        <f t="shared" si="1"/>
        <v>-150</v>
      </c>
      <c r="K9" s="5">
        <f t="shared" si="1"/>
        <v>-150</v>
      </c>
      <c r="L9" s="5">
        <f t="shared" si="1"/>
        <v>-150</v>
      </c>
      <c r="M9" s="5">
        <f t="shared" si="1"/>
        <v>0</v>
      </c>
      <c r="N9" s="5">
        <f t="shared" si="1"/>
        <v>0</v>
      </c>
      <c r="O9" s="5">
        <f t="shared" si="1"/>
        <v>-165</v>
      </c>
      <c r="P9" s="5">
        <f t="shared" si="1"/>
        <v>-165</v>
      </c>
      <c r="Q9" s="5">
        <f t="shared" si="1"/>
        <v>-150</v>
      </c>
      <c r="R9" s="5">
        <f t="shared" si="1"/>
        <v>-150</v>
      </c>
      <c r="S9" s="4">
        <f>SUM(G9:R9)</f>
        <v>-1530</v>
      </c>
      <c r="T9" s="4">
        <f>S9-C9</f>
        <v>270</v>
      </c>
    </row>
    <row r="10" spans="1:21">
      <c r="B10" s="18" t="s">
        <v>95</v>
      </c>
      <c r="C10" s="3">
        <f>SUM(C8:C9)</f>
        <v>4200</v>
      </c>
      <c r="D10" s="2"/>
      <c r="E10" s="14"/>
      <c r="G10" s="1">
        <f>SUM(G8:G9)</f>
        <v>350</v>
      </c>
      <c r="H10" s="1">
        <f>SUM(H8:H9)</f>
        <v>350</v>
      </c>
      <c r="I10" s="1">
        <f>SUM(I8:I9)</f>
        <v>350</v>
      </c>
      <c r="J10" s="1">
        <f t="shared" ref="J10:R10" si="2">SUM(J8:J9)</f>
        <v>350</v>
      </c>
      <c r="K10" s="1">
        <f t="shared" si="2"/>
        <v>350</v>
      </c>
      <c r="L10" s="1">
        <f t="shared" si="2"/>
        <v>350</v>
      </c>
      <c r="M10" s="1">
        <f t="shared" si="2"/>
        <v>0</v>
      </c>
      <c r="N10" s="1">
        <f t="shared" si="2"/>
        <v>0</v>
      </c>
      <c r="O10" s="1">
        <f t="shared" si="2"/>
        <v>385</v>
      </c>
      <c r="P10" s="1">
        <f t="shared" si="2"/>
        <v>385</v>
      </c>
      <c r="Q10" s="1">
        <f t="shared" si="2"/>
        <v>350</v>
      </c>
      <c r="R10" s="1">
        <f t="shared" si="2"/>
        <v>350</v>
      </c>
      <c r="S10" s="3">
        <f>SUM(S8:S9)</f>
        <v>3570</v>
      </c>
      <c r="T10" s="16">
        <f>S10-C10</f>
        <v>-630</v>
      </c>
    </row>
    <row r="11" spans="1:21">
      <c r="C11" s="17"/>
      <c r="E11" s="1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21">
      <c r="A12" s="11" t="s">
        <v>50</v>
      </c>
      <c r="C12" s="3">
        <f>C10+C5</f>
        <v>42000</v>
      </c>
      <c r="D12" s="91"/>
      <c r="E12" s="14"/>
      <c r="G12" s="92">
        <f>G10+G5</f>
        <v>5075</v>
      </c>
      <c r="H12" s="92">
        <f>H10+H5</f>
        <v>3500</v>
      </c>
      <c r="I12" s="92">
        <f>I10+I5</f>
        <v>3500</v>
      </c>
      <c r="J12" s="92">
        <f t="shared" ref="J12:R12" si="3">J10+J5</f>
        <v>3500</v>
      </c>
      <c r="K12" s="92">
        <f t="shared" si="3"/>
        <v>3500</v>
      </c>
      <c r="L12" s="92">
        <f t="shared" si="3"/>
        <v>1925</v>
      </c>
      <c r="M12" s="92">
        <f t="shared" si="3"/>
        <v>3150</v>
      </c>
      <c r="N12" s="92">
        <f t="shared" si="3"/>
        <v>3150</v>
      </c>
      <c r="O12" s="92">
        <f t="shared" si="3"/>
        <v>3535</v>
      </c>
      <c r="P12" s="92">
        <f t="shared" si="3"/>
        <v>3535</v>
      </c>
      <c r="Q12" s="92">
        <f t="shared" si="3"/>
        <v>3500</v>
      </c>
      <c r="R12" s="92">
        <f t="shared" si="3"/>
        <v>3500</v>
      </c>
      <c r="S12" s="93">
        <f>S10+S5</f>
        <v>41370</v>
      </c>
      <c r="T12" s="16">
        <f>S12-C12</f>
        <v>-630</v>
      </c>
    </row>
    <row r="13" spans="1:21">
      <c r="C13" s="17"/>
      <c r="E13" s="14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21">
      <c r="B14" s="18" t="s">
        <v>51</v>
      </c>
      <c r="C14" s="17">
        <f>-5120</f>
        <v>-5120</v>
      </c>
      <c r="D14" s="18" t="s">
        <v>3</v>
      </c>
      <c r="E14" s="94">
        <f>-C14/C12</f>
        <v>0.1219047619047619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6">
        <f>-R51</f>
        <v>-2819</v>
      </c>
      <c r="T14" s="16">
        <f>S14-C14</f>
        <v>2301</v>
      </c>
      <c r="U14" s="18" t="s">
        <v>52</v>
      </c>
    </row>
    <row r="15" spans="1:21">
      <c r="C15" s="1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21" ht="16" thickBot="1">
      <c r="A16" s="11" t="s">
        <v>53</v>
      </c>
      <c r="C16" s="95">
        <f>C12+C14</f>
        <v>36880</v>
      </c>
      <c r="D16" s="96"/>
      <c r="G16" s="97">
        <f>G12+G14</f>
        <v>5075</v>
      </c>
      <c r="H16" s="97">
        <f>H12+H14</f>
        <v>3500</v>
      </c>
      <c r="I16" s="97">
        <f>I12+I14</f>
        <v>3500</v>
      </c>
      <c r="J16" s="97">
        <f t="shared" ref="J16:R16" si="4">J12+J14</f>
        <v>3500</v>
      </c>
      <c r="K16" s="97">
        <f t="shared" si="4"/>
        <v>3500</v>
      </c>
      <c r="L16" s="97">
        <f t="shared" si="4"/>
        <v>1925</v>
      </c>
      <c r="M16" s="97">
        <f t="shared" si="4"/>
        <v>3150</v>
      </c>
      <c r="N16" s="97">
        <f t="shared" si="4"/>
        <v>3150</v>
      </c>
      <c r="O16" s="97">
        <f t="shared" si="4"/>
        <v>3535</v>
      </c>
      <c r="P16" s="97">
        <f t="shared" si="4"/>
        <v>3535</v>
      </c>
      <c r="Q16" s="97">
        <f t="shared" si="4"/>
        <v>3500</v>
      </c>
      <c r="R16" s="97">
        <f t="shared" si="4"/>
        <v>3500</v>
      </c>
      <c r="S16" s="98">
        <f>S12+S14</f>
        <v>38551</v>
      </c>
      <c r="T16" s="98">
        <f>T12+T14</f>
        <v>1671</v>
      </c>
    </row>
    <row r="17" spans="1:21">
      <c r="A17" s="11"/>
      <c r="C17" s="1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21">
      <c r="C18" s="1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21">
      <c r="A19" s="11" t="s">
        <v>54</v>
      </c>
      <c r="C19" s="1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21">
      <c r="A20" s="18" t="s">
        <v>55</v>
      </c>
      <c r="C20" s="1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21">
      <c r="B21" s="18" t="s">
        <v>56</v>
      </c>
      <c r="C21" s="17">
        <f>1000*12</f>
        <v>12000</v>
      </c>
      <c r="D21" s="18" t="s">
        <v>7</v>
      </c>
      <c r="G21" s="9">
        <v>1000</v>
      </c>
      <c r="H21" s="9">
        <v>1000</v>
      </c>
      <c r="I21" s="9">
        <v>1000</v>
      </c>
      <c r="J21" s="9">
        <v>1000</v>
      </c>
      <c r="K21" s="9">
        <v>1000</v>
      </c>
      <c r="L21" s="9">
        <v>1000</v>
      </c>
      <c r="M21" s="9">
        <v>1000</v>
      </c>
      <c r="N21" s="9">
        <v>1000</v>
      </c>
      <c r="O21" s="9">
        <v>1000</v>
      </c>
      <c r="P21" s="9">
        <v>1000</v>
      </c>
      <c r="Q21" s="9">
        <v>1000</v>
      </c>
      <c r="R21" s="9">
        <v>1000</v>
      </c>
      <c r="S21" s="16">
        <f>SUM(G21:R21)</f>
        <v>12000</v>
      </c>
      <c r="T21" s="16">
        <f t="shared" ref="T21:T30" si="5">S21-C21</f>
        <v>0</v>
      </c>
      <c r="U21" s="18" t="s">
        <v>57</v>
      </c>
    </row>
    <row r="22" spans="1:21">
      <c r="B22" s="18" t="s">
        <v>58</v>
      </c>
      <c r="C22" s="17">
        <f>490*12</f>
        <v>5880</v>
      </c>
      <c r="D22" s="18" t="s">
        <v>9</v>
      </c>
      <c r="G22" s="9">
        <f>5880/12</f>
        <v>490</v>
      </c>
      <c r="H22" s="9">
        <f>5880/12</f>
        <v>490</v>
      </c>
      <c r="I22" s="9">
        <f>5880/12</f>
        <v>490</v>
      </c>
      <c r="J22" s="9">
        <f t="shared" ref="J22:R22" si="6">5880/12</f>
        <v>490</v>
      </c>
      <c r="K22" s="9">
        <f t="shared" si="6"/>
        <v>490</v>
      </c>
      <c r="L22" s="9">
        <f t="shared" si="6"/>
        <v>490</v>
      </c>
      <c r="M22" s="9">
        <f t="shared" si="6"/>
        <v>490</v>
      </c>
      <c r="N22" s="9">
        <f t="shared" si="6"/>
        <v>490</v>
      </c>
      <c r="O22" s="9">
        <f t="shared" si="6"/>
        <v>490</v>
      </c>
      <c r="P22" s="9">
        <f t="shared" si="6"/>
        <v>490</v>
      </c>
      <c r="Q22" s="9">
        <f t="shared" si="6"/>
        <v>490</v>
      </c>
      <c r="R22" s="9">
        <f t="shared" si="6"/>
        <v>490</v>
      </c>
      <c r="S22" s="16">
        <f t="shared" ref="S22:S29" si="7">SUM(G22:R22)</f>
        <v>5880</v>
      </c>
      <c r="T22" s="16">
        <f t="shared" si="5"/>
        <v>0</v>
      </c>
      <c r="U22" s="18" t="s">
        <v>59</v>
      </c>
    </row>
    <row r="23" spans="1:21">
      <c r="B23" s="18" t="s">
        <v>60</v>
      </c>
      <c r="C23" s="17">
        <f>90*12</f>
        <v>1080</v>
      </c>
      <c r="D23" s="18" t="s">
        <v>8</v>
      </c>
      <c r="G23" s="9">
        <v>109</v>
      </c>
      <c r="H23" s="9">
        <v>104</v>
      </c>
      <c r="I23" s="9">
        <v>87</v>
      </c>
      <c r="J23" s="9">
        <v>89</v>
      </c>
      <c r="K23" s="9">
        <v>94</v>
      </c>
      <c r="L23" s="9">
        <v>103</v>
      </c>
      <c r="M23" s="9">
        <v>118</v>
      </c>
      <c r="N23" s="9">
        <v>121</v>
      </c>
      <c r="O23" s="9">
        <v>107</v>
      </c>
      <c r="P23" s="9">
        <v>97</v>
      </c>
      <c r="Q23" s="9">
        <v>88</v>
      </c>
      <c r="R23" s="9">
        <v>83</v>
      </c>
      <c r="S23" s="16">
        <f t="shared" si="7"/>
        <v>1200</v>
      </c>
      <c r="T23" s="16">
        <f t="shared" si="5"/>
        <v>120</v>
      </c>
    </row>
    <row r="24" spans="1:21">
      <c r="B24" s="18" t="s">
        <v>61</v>
      </c>
      <c r="C24" s="17">
        <f>110*12</f>
        <v>1320</v>
      </c>
      <c r="D24" s="18" t="s">
        <v>10</v>
      </c>
      <c r="G24" s="9">
        <v>117</v>
      </c>
      <c r="H24" s="9">
        <v>117</v>
      </c>
      <c r="I24" s="9">
        <v>121</v>
      </c>
      <c r="J24" s="9">
        <v>123</v>
      </c>
      <c r="K24" s="9">
        <v>122</v>
      </c>
      <c r="L24" s="9">
        <v>128</v>
      </c>
      <c r="M24" s="9">
        <v>119</v>
      </c>
      <c r="N24" s="9">
        <v>119</v>
      </c>
      <c r="O24" s="9">
        <v>117</v>
      </c>
      <c r="P24" s="9">
        <v>118</v>
      </c>
      <c r="Q24" s="9">
        <v>121</v>
      </c>
      <c r="R24" s="9">
        <v>118</v>
      </c>
      <c r="S24" s="16">
        <f t="shared" si="7"/>
        <v>1440</v>
      </c>
      <c r="T24" s="16">
        <f t="shared" si="5"/>
        <v>120</v>
      </c>
    </row>
    <row r="25" spans="1:21">
      <c r="B25" s="18" t="s">
        <v>62</v>
      </c>
      <c r="C25" s="17">
        <f>110*12</f>
        <v>1320</v>
      </c>
      <c r="D25" s="18" t="s">
        <v>10</v>
      </c>
      <c r="G25" s="9">
        <v>109</v>
      </c>
      <c r="H25" s="9">
        <v>109</v>
      </c>
      <c r="I25" s="9">
        <v>109</v>
      </c>
      <c r="J25" s="9">
        <v>109</v>
      </c>
      <c r="K25" s="9">
        <v>43</v>
      </c>
      <c r="L25" s="9">
        <v>43</v>
      </c>
      <c r="M25" s="9">
        <v>43</v>
      </c>
      <c r="N25" s="9">
        <v>43</v>
      </c>
      <c r="O25" s="9">
        <v>43</v>
      </c>
      <c r="P25" s="9">
        <v>43</v>
      </c>
      <c r="Q25" s="9">
        <v>43</v>
      </c>
      <c r="R25" s="9">
        <v>43</v>
      </c>
      <c r="S25" s="16">
        <f t="shared" si="7"/>
        <v>780</v>
      </c>
      <c r="T25" s="16">
        <f t="shared" si="5"/>
        <v>-540</v>
      </c>
      <c r="U25" s="18" t="s">
        <v>63</v>
      </c>
    </row>
    <row r="26" spans="1:21">
      <c r="B26" s="18" t="s">
        <v>64</v>
      </c>
      <c r="C26" s="17">
        <v>0</v>
      </c>
      <c r="G26" s="9">
        <v>0</v>
      </c>
      <c r="H26" s="9">
        <v>0</v>
      </c>
      <c r="I26" s="9">
        <v>0</v>
      </c>
      <c r="J26" s="9">
        <v>984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16">
        <f t="shared" si="7"/>
        <v>984</v>
      </c>
      <c r="T26" s="16">
        <f t="shared" si="5"/>
        <v>984</v>
      </c>
      <c r="U26" s="18" t="s">
        <v>65</v>
      </c>
    </row>
    <row r="27" spans="1:21">
      <c r="B27" s="18" t="s">
        <v>66</v>
      </c>
      <c r="C27" s="17">
        <f>200*12</f>
        <v>2400</v>
      </c>
      <c r="D27" s="18" t="s">
        <v>4</v>
      </c>
      <c r="G27" s="9">
        <v>172</v>
      </c>
      <c r="H27" s="9">
        <v>154</v>
      </c>
      <c r="I27" s="9">
        <v>282</v>
      </c>
      <c r="J27" s="9">
        <v>174</v>
      </c>
      <c r="K27" s="9">
        <v>253</v>
      </c>
      <c r="L27" s="9">
        <v>182</v>
      </c>
      <c r="M27" s="9">
        <v>164</v>
      </c>
      <c r="N27" s="9">
        <v>143</v>
      </c>
      <c r="O27" s="9">
        <v>153</v>
      </c>
      <c r="P27" s="9">
        <v>184</v>
      </c>
      <c r="Q27" s="9">
        <v>202</v>
      </c>
      <c r="R27" s="9">
        <v>117</v>
      </c>
      <c r="S27" s="16">
        <f t="shared" si="7"/>
        <v>2180</v>
      </c>
      <c r="T27" s="16">
        <f t="shared" si="5"/>
        <v>-220</v>
      </c>
      <c r="U27" s="18" t="s">
        <v>67</v>
      </c>
    </row>
    <row r="28" spans="1:21">
      <c r="B28" s="18" t="s">
        <v>68</v>
      </c>
      <c r="C28" s="17">
        <f>15*6*52</f>
        <v>4680</v>
      </c>
      <c r="D28" s="18" t="s">
        <v>5</v>
      </c>
      <c r="G28" s="9">
        <f>250</f>
        <v>250</v>
      </c>
      <c r="H28" s="9">
        <f>250</f>
        <v>250</v>
      </c>
      <c r="I28" s="9">
        <f>250</f>
        <v>250</v>
      </c>
      <c r="J28" s="9">
        <v>442</v>
      </c>
      <c r="K28" s="9">
        <v>478</v>
      </c>
      <c r="L28" s="9">
        <v>468</v>
      </c>
      <c r="M28" s="9">
        <v>357</v>
      </c>
      <c r="N28" s="9">
        <v>357</v>
      </c>
      <c r="O28" s="9">
        <v>357</v>
      </c>
      <c r="P28" s="9">
        <v>357</v>
      </c>
      <c r="Q28" s="9">
        <v>357</v>
      </c>
      <c r="R28" s="9">
        <v>357</v>
      </c>
      <c r="S28" s="16">
        <f t="shared" si="7"/>
        <v>4280</v>
      </c>
      <c r="T28" s="16">
        <f t="shared" si="5"/>
        <v>-400</v>
      </c>
      <c r="U28" s="18" t="s">
        <v>69</v>
      </c>
    </row>
    <row r="29" spans="1:21">
      <c r="B29" s="18" t="s">
        <v>70</v>
      </c>
      <c r="C29" s="7">
        <f>240*12</f>
        <v>2880</v>
      </c>
      <c r="D29" s="18" t="s">
        <v>6</v>
      </c>
      <c r="G29" s="99">
        <v>330</v>
      </c>
      <c r="H29" s="99">
        <v>298</v>
      </c>
      <c r="I29" s="99">
        <v>310</v>
      </c>
      <c r="J29" s="99">
        <v>228</v>
      </c>
      <c r="K29" s="99">
        <v>218</v>
      </c>
      <c r="L29" s="99">
        <v>248</v>
      </c>
      <c r="M29" s="99">
        <v>352</v>
      </c>
      <c r="N29" s="99">
        <v>306</v>
      </c>
      <c r="O29" s="99">
        <v>208</v>
      </c>
      <c r="P29" s="99">
        <v>201</v>
      </c>
      <c r="Q29" s="99">
        <v>195</v>
      </c>
      <c r="R29" s="99">
        <v>198</v>
      </c>
      <c r="S29" s="4">
        <f t="shared" si="7"/>
        <v>3092</v>
      </c>
      <c r="T29" s="4">
        <f t="shared" si="5"/>
        <v>212</v>
      </c>
    </row>
    <row r="30" spans="1:21">
      <c r="B30" s="18" t="s">
        <v>71</v>
      </c>
      <c r="C30" s="100">
        <f>SUM(C21:C29)</f>
        <v>31560</v>
      </c>
      <c r="G30" s="9">
        <f>SUM(G21:G29)</f>
        <v>2577</v>
      </c>
      <c r="H30" s="9">
        <f>SUM(H21:H29)</f>
        <v>2522</v>
      </c>
      <c r="I30" s="9">
        <f>SUM(I21:I29)</f>
        <v>2649</v>
      </c>
      <c r="J30" s="9">
        <f t="shared" ref="J30:R30" si="8">SUM(J21:J29)</f>
        <v>3639</v>
      </c>
      <c r="K30" s="9">
        <f t="shared" si="8"/>
        <v>2698</v>
      </c>
      <c r="L30" s="9">
        <f t="shared" si="8"/>
        <v>2662</v>
      </c>
      <c r="M30" s="9">
        <f t="shared" si="8"/>
        <v>2643</v>
      </c>
      <c r="N30" s="9">
        <f t="shared" si="8"/>
        <v>2579</v>
      </c>
      <c r="O30" s="9">
        <f t="shared" si="8"/>
        <v>2475</v>
      </c>
      <c r="P30" s="9">
        <f t="shared" si="8"/>
        <v>2490</v>
      </c>
      <c r="Q30" s="9">
        <f t="shared" si="8"/>
        <v>2496</v>
      </c>
      <c r="R30" s="9">
        <f t="shared" si="8"/>
        <v>2406</v>
      </c>
      <c r="S30" s="16">
        <f>SUM(S21:S29)</f>
        <v>31836</v>
      </c>
      <c r="T30" s="16">
        <f t="shared" si="5"/>
        <v>276</v>
      </c>
    </row>
    <row r="31" spans="1:21">
      <c r="C31" s="17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21">
      <c r="A32" s="18" t="s">
        <v>72</v>
      </c>
      <c r="C32" s="15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21">
      <c r="B33" s="18" t="s">
        <v>73</v>
      </c>
      <c r="C33" s="17">
        <v>600</v>
      </c>
      <c r="D33" s="18" t="s">
        <v>11</v>
      </c>
      <c r="G33" s="9">
        <v>0</v>
      </c>
      <c r="H33" s="9">
        <v>0</v>
      </c>
      <c r="I33" s="9">
        <v>0</v>
      </c>
      <c r="J33" s="9">
        <v>684</v>
      </c>
      <c r="K33" s="9">
        <v>0</v>
      </c>
      <c r="L33" s="9">
        <v>326</v>
      </c>
      <c r="M33" s="9">
        <v>476</v>
      </c>
      <c r="N33" s="9">
        <v>978</v>
      </c>
      <c r="O33" s="9">
        <v>0</v>
      </c>
      <c r="P33" s="9">
        <v>0</v>
      </c>
      <c r="Q33" s="9">
        <v>286</v>
      </c>
      <c r="R33" s="9">
        <v>0</v>
      </c>
      <c r="S33" s="16">
        <f t="shared" ref="S33:S34" si="9">SUM(G33:R33)</f>
        <v>2750</v>
      </c>
      <c r="T33" s="16">
        <f>S33-C33</f>
        <v>2150</v>
      </c>
      <c r="U33" s="18" t="s">
        <v>74</v>
      </c>
    </row>
    <row r="34" spans="1:21">
      <c r="B34" s="18" t="s">
        <v>75</v>
      </c>
      <c r="C34" s="17">
        <v>2400</v>
      </c>
      <c r="D34" s="18" t="s">
        <v>11</v>
      </c>
      <c r="G34" s="99">
        <v>24</v>
      </c>
      <c r="H34" s="99">
        <v>0</v>
      </c>
      <c r="I34" s="99">
        <v>0</v>
      </c>
      <c r="J34" s="99">
        <v>102</v>
      </c>
      <c r="K34" s="99">
        <v>0</v>
      </c>
      <c r="L34" s="99">
        <v>253</v>
      </c>
      <c r="M34" s="99">
        <v>111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4">
        <f t="shared" si="9"/>
        <v>490</v>
      </c>
      <c r="T34" s="4">
        <f>S34-C34</f>
        <v>-1910</v>
      </c>
      <c r="U34" s="18" t="s">
        <v>76</v>
      </c>
    </row>
    <row r="35" spans="1:21">
      <c r="B35" s="18" t="s">
        <v>77</v>
      </c>
      <c r="C35" s="100">
        <f>SUM(C33:C34)</f>
        <v>3000</v>
      </c>
      <c r="G35" s="9">
        <f>SUM(G33:G34)</f>
        <v>24</v>
      </c>
      <c r="H35" s="9">
        <f>SUM(H33:H34)</f>
        <v>0</v>
      </c>
      <c r="I35" s="9">
        <f>SUM(I33:I34)</f>
        <v>0</v>
      </c>
      <c r="J35" s="9">
        <f t="shared" ref="J35:R35" si="10">SUM(J33:J34)</f>
        <v>786</v>
      </c>
      <c r="K35" s="9">
        <f t="shared" si="10"/>
        <v>0</v>
      </c>
      <c r="L35" s="9">
        <f t="shared" si="10"/>
        <v>579</v>
      </c>
      <c r="M35" s="9">
        <f t="shared" si="10"/>
        <v>587</v>
      </c>
      <c r="N35" s="9">
        <f t="shared" si="10"/>
        <v>978</v>
      </c>
      <c r="O35" s="9">
        <f t="shared" si="10"/>
        <v>0</v>
      </c>
      <c r="P35" s="9">
        <f t="shared" si="10"/>
        <v>0</v>
      </c>
      <c r="Q35" s="9">
        <f t="shared" si="10"/>
        <v>286</v>
      </c>
      <c r="R35" s="9">
        <f t="shared" si="10"/>
        <v>0</v>
      </c>
      <c r="S35" s="16">
        <f>SUM(S33:S34)</f>
        <v>3240</v>
      </c>
      <c r="T35" s="16">
        <f>S35-C35</f>
        <v>240</v>
      </c>
    </row>
    <row r="36" spans="1:21">
      <c r="C36" s="1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21">
      <c r="A37" s="18" t="s">
        <v>78</v>
      </c>
      <c r="C37" s="1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21">
      <c r="B38" s="18" t="s">
        <v>79</v>
      </c>
      <c r="C38" s="8">
        <f>200/2</f>
        <v>100</v>
      </c>
      <c r="D38" s="18" t="s">
        <v>80</v>
      </c>
      <c r="G38" s="9">
        <v>0</v>
      </c>
      <c r="H38" s="9">
        <v>0</v>
      </c>
      <c r="I38" s="9">
        <v>0</v>
      </c>
      <c r="J38" s="9">
        <v>0</v>
      </c>
      <c r="K38" s="9">
        <v>100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16">
        <f t="shared" ref="S38:S44" si="11">SUM(G38:R38)</f>
        <v>100</v>
      </c>
      <c r="T38" s="16">
        <f t="shared" ref="T38:T45" si="12">S38-C38</f>
        <v>0</v>
      </c>
    </row>
    <row r="39" spans="1:21">
      <c r="B39" s="18" t="s">
        <v>81</v>
      </c>
      <c r="C39" s="8">
        <v>250</v>
      </c>
      <c r="D39" s="18" t="s">
        <v>82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16">
        <f t="shared" si="11"/>
        <v>0</v>
      </c>
      <c r="T39" s="16">
        <f t="shared" si="12"/>
        <v>-250</v>
      </c>
      <c r="U39" s="18" t="s">
        <v>83</v>
      </c>
    </row>
    <row r="40" spans="1:21">
      <c r="B40" s="18" t="s">
        <v>84</v>
      </c>
      <c r="C40" s="8">
        <v>600</v>
      </c>
      <c r="D40" s="18" t="s">
        <v>82</v>
      </c>
      <c r="G40" s="9">
        <v>1488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16">
        <f t="shared" si="11"/>
        <v>1488</v>
      </c>
      <c r="T40" s="16">
        <f t="shared" si="12"/>
        <v>888</v>
      </c>
      <c r="U40" s="18" t="s">
        <v>85</v>
      </c>
    </row>
    <row r="41" spans="1:21">
      <c r="B41" s="18" t="s">
        <v>86</v>
      </c>
      <c r="C41" s="8">
        <f>((3*5)+25)*12</f>
        <v>480</v>
      </c>
      <c r="D41" s="18" t="s">
        <v>12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16">
        <f t="shared" si="11"/>
        <v>0</v>
      </c>
      <c r="T41" s="16">
        <f t="shared" si="12"/>
        <v>-480</v>
      </c>
      <c r="U41" s="18" t="s">
        <v>87</v>
      </c>
    </row>
    <row r="42" spans="1:21">
      <c r="B42" s="18" t="s">
        <v>88</v>
      </c>
      <c r="C42" s="8">
        <v>150</v>
      </c>
      <c r="D42" s="18" t="s">
        <v>82</v>
      </c>
      <c r="G42" s="9">
        <v>0</v>
      </c>
      <c r="H42" s="9">
        <v>0</v>
      </c>
      <c r="I42" s="9">
        <v>75</v>
      </c>
      <c r="J42" s="9">
        <v>150</v>
      </c>
      <c r="K42" s="9">
        <v>0</v>
      </c>
      <c r="L42" s="9">
        <v>0</v>
      </c>
      <c r="M42" s="9">
        <v>50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16">
        <f t="shared" si="11"/>
        <v>275</v>
      </c>
      <c r="T42" s="16">
        <f t="shared" si="12"/>
        <v>125</v>
      </c>
      <c r="U42" s="18" t="s">
        <v>89</v>
      </c>
    </row>
    <row r="43" spans="1:21">
      <c r="B43" s="18" t="s">
        <v>90</v>
      </c>
      <c r="C43" s="8">
        <v>140</v>
      </c>
      <c r="D43" s="18" t="s">
        <v>91</v>
      </c>
      <c r="G43" s="9">
        <v>140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16">
        <f t="shared" si="11"/>
        <v>140</v>
      </c>
      <c r="T43" s="16">
        <f t="shared" si="12"/>
        <v>0</v>
      </c>
    </row>
    <row r="44" spans="1:21">
      <c r="B44" s="18" t="s">
        <v>92</v>
      </c>
      <c r="C44" s="8">
        <f>50*12</f>
        <v>600</v>
      </c>
      <c r="D44" s="18" t="s">
        <v>93</v>
      </c>
      <c r="G44" s="99">
        <v>0</v>
      </c>
      <c r="H44" s="99">
        <v>0</v>
      </c>
      <c r="I44" s="99">
        <v>100</v>
      </c>
      <c r="J44" s="99">
        <v>158</v>
      </c>
      <c r="K44" s="99">
        <v>238</v>
      </c>
      <c r="L44" s="99">
        <v>683</v>
      </c>
      <c r="M44" s="99">
        <v>0</v>
      </c>
      <c r="N44" s="99">
        <v>0</v>
      </c>
      <c r="O44" s="99">
        <v>0</v>
      </c>
      <c r="P44" s="99">
        <v>235</v>
      </c>
      <c r="Q44" s="99">
        <v>58</v>
      </c>
      <c r="R44" s="99">
        <v>0</v>
      </c>
      <c r="S44" s="4">
        <f t="shared" si="11"/>
        <v>1472</v>
      </c>
      <c r="T44" s="4">
        <f t="shared" si="12"/>
        <v>872</v>
      </c>
      <c r="U44" s="18" t="s">
        <v>94</v>
      </c>
    </row>
    <row r="45" spans="1:21">
      <c r="B45" s="18" t="s">
        <v>0</v>
      </c>
      <c r="C45" s="100">
        <f>SUM(C38:C44)</f>
        <v>2320</v>
      </c>
      <c r="G45" s="9">
        <f>SUM(G38:G44)</f>
        <v>1628</v>
      </c>
      <c r="H45" s="9">
        <f>SUM(H38:H44)</f>
        <v>0</v>
      </c>
      <c r="I45" s="9">
        <f>SUM(I38:I44)</f>
        <v>175</v>
      </c>
      <c r="J45" s="9">
        <f t="shared" ref="J45:R45" si="13">SUM(J38:J44)</f>
        <v>308</v>
      </c>
      <c r="K45" s="9">
        <f t="shared" si="13"/>
        <v>338</v>
      </c>
      <c r="L45" s="9">
        <f t="shared" si="13"/>
        <v>683</v>
      </c>
      <c r="M45" s="9">
        <f t="shared" si="13"/>
        <v>50</v>
      </c>
      <c r="N45" s="9">
        <f t="shared" si="13"/>
        <v>0</v>
      </c>
      <c r="O45" s="9">
        <f t="shared" si="13"/>
        <v>0</v>
      </c>
      <c r="P45" s="9">
        <f t="shared" si="13"/>
        <v>235</v>
      </c>
      <c r="Q45" s="9">
        <f t="shared" si="13"/>
        <v>58</v>
      </c>
      <c r="R45" s="9">
        <f t="shared" si="13"/>
        <v>0</v>
      </c>
      <c r="S45" s="16">
        <f>SUM(S38:S44)</f>
        <v>3475</v>
      </c>
      <c r="T45" s="16">
        <f t="shared" si="12"/>
        <v>1155</v>
      </c>
    </row>
    <row r="46" spans="1:21">
      <c r="C46" s="17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21">
      <c r="A47" s="11" t="s">
        <v>1</v>
      </c>
      <c r="C47" s="3">
        <f>C30+C35+C45</f>
        <v>36880</v>
      </c>
      <c r="D47" s="96"/>
      <c r="G47" s="92">
        <f>G30+G35+G45</f>
        <v>4229</v>
      </c>
      <c r="H47" s="92">
        <f>H30+H35+H45</f>
        <v>2522</v>
      </c>
      <c r="I47" s="92">
        <f>I30+I35+I45</f>
        <v>2824</v>
      </c>
      <c r="J47" s="92">
        <f t="shared" ref="J47:R47" si="14">J30+J35+J45</f>
        <v>4733</v>
      </c>
      <c r="K47" s="92">
        <f t="shared" si="14"/>
        <v>3036</v>
      </c>
      <c r="L47" s="92">
        <f t="shared" si="14"/>
        <v>3924</v>
      </c>
      <c r="M47" s="92">
        <f t="shared" si="14"/>
        <v>3280</v>
      </c>
      <c r="N47" s="92">
        <f t="shared" si="14"/>
        <v>3557</v>
      </c>
      <c r="O47" s="92">
        <f t="shared" si="14"/>
        <v>2475</v>
      </c>
      <c r="P47" s="92">
        <f t="shared" si="14"/>
        <v>2725</v>
      </c>
      <c r="Q47" s="92">
        <f t="shared" si="14"/>
        <v>2840</v>
      </c>
      <c r="R47" s="92">
        <f t="shared" si="14"/>
        <v>2406</v>
      </c>
      <c r="S47" s="93">
        <f>S30+S35+S45</f>
        <v>38551</v>
      </c>
      <c r="T47" s="101">
        <f>S47-C47</f>
        <v>1671</v>
      </c>
    </row>
    <row r="48" spans="1:21">
      <c r="C48" s="1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20" ht="16" thickBot="1">
      <c r="A49" s="11" t="s">
        <v>2</v>
      </c>
      <c r="C49" s="102">
        <f>C16-C47</f>
        <v>0</v>
      </c>
      <c r="D49" s="103"/>
      <c r="G49" s="104">
        <f>G16-G47</f>
        <v>846</v>
      </c>
      <c r="H49" s="104">
        <f>H16-H47</f>
        <v>978</v>
      </c>
      <c r="I49" s="104">
        <f>I16-I47</f>
        <v>676</v>
      </c>
      <c r="J49" s="104">
        <f t="shared" ref="J49:R49" si="15">J16-J47</f>
        <v>-1233</v>
      </c>
      <c r="K49" s="104">
        <f t="shared" si="15"/>
        <v>464</v>
      </c>
      <c r="L49" s="104">
        <f t="shared" si="15"/>
        <v>-1999</v>
      </c>
      <c r="M49" s="104">
        <f t="shared" si="15"/>
        <v>-130</v>
      </c>
      <c r="N49" s="104">
        <f t="shared" si="15"/>
        <v>-407</v>
      </c>
      <c r="O49" s="104">
        <f t="shared" si="15"/>
        <v>1060</v>
      </c>
      <c r="P49" s="104">
        <f t="shared" si="15"/>
        <v>810</v>
      </c>
      <c r="Q49" s="104">
        <f t="shared" si="15"/>
        <v>660</v>
      </c>
      <c r="R49" s="104">
        <f t="shared" si="15"/>
        <v>1094</v>
      </c>
      <c r="S49" s="105">
        <f>S16-S47</f>
        <v>0</v>
      </c>
      <c r="T49" s="105">
        <f>T16-T47</f>
        <v>0</v>
      </c>
    </row>
    <row r="51" spans="1:20">
      <c r="F51" s="107" t="s">
        <v>23</v>
      </c>
      <c r="G51" s="16">
        <f>G49</f>
        <v>846</v>
      </c>
      <c r="H51" s="16">
        <f t="shared" ref="H51:R51" si="16">G51+H49</f>
        <v>1824</v>
      </c>
      <c r="I51" s="16">
        <f t="shared" si="16"/>
        <v>2500</v>
      </c>
      <c r="J51" s="16">
        <f t="shared" si="16"/>
        <v>1267</v>
      </c>
      <c r="K51" s="16">
        <f t="shared" si="16"/>
        <v>1731</v>
      </c>
      <c r="L51" s="16">
        <f t="shared" si="16"/>
        <v>-268</v>
      </c>
      <c r="M51" s="16">
        <f t="shared" si="16"/>
        <v>-398</v>
      </c>
      <c r="N51" s="16">
        <f t="shared" si="16"/>
        <v>-805</v>
      </c>
      <c r="O51" s="16">
        <f t="shared" si="16"/>
        <v>255</v>
      </c>
      <c r="P51" s="16">
        <f t="shared" si="16"/>
        <v>1065</v>
      </c>
      <c r="Q51" s="16">
        <f t="shared" si="16"/>
        <v>1725</v>
      </c>
      <c r="R51" s="16">
        <f t="shared" si="16"/>
        <v>2819</v>
      </c>
    </row>
  </sheetData>
  <mergeCells count="1">
    <mergeCell ref="D3:E3"/>
  </mergeCells>
  <phoneticPr fontId="10" type="noConversion"/>
  <pageMargins left="0.75" right="0.75" top="1" bottom="1" header="0.5" footer="0.5"/>
  <pageSetup scale="38" orientation="landscape" horizontalDpi="4294967292" verticalDpi="4294967292"/>
  <headerFooter>
    <oddHeader>&amp;L&amp;"MrsEavesRoman,Regular"&amp;24Arts &amp;&amp; Numbers</oddHeader>
    <oddFooter>&amp;L&amp;"Myriad Pro Light,Regular"&amp;10ELAINE GROGAN LUTTRULL&amp;R&amp;"Myriad Pro Light,Regular"&amp;10AGATE &amp;"Calibri,Regular"&amp;12&amp;G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1"/>
  <sheetViews>
    <sheetView workbookViewId="0"/>
  </sheetViews>
  <sheetFormatPr baseColWidth="10" defaultRowHeight="15" x14ac:dyDescent="0"/>
  <cols>
    <col min="1" max="1" width="7" style="57" customWidth="1"/>
    <col min="2" max="2" width="33.83203125" style="57" bestFit="1" customWidth="1"/>
    <col min="3" max="3" width="16.83203125" style="90" customWidth="1"/>
    <col min="4" max="4" width="52.6640625" style="57" customWidth="1"/>
    <col min="5" max="5" width="11.33203125" style="57" customWidth="1"/>
    <col min="6" max="19" width="16.6640625" style="59" customWidth="1"/>
    <col min="20" max="20" width="57.5" style="57" bestFit="1" customWidth="1"/>
    <col min="21" max="16384" width="10.83203125" style="57"/>
  </cols>
  <sheetData>
    <row r="1" spans="1:20">
      <c r="A1" s="56" t="s">
        <v>34</v>
      </c>
      <c r="C1" s="58"/>
    </row>
    <row r="2" spans="1:20">
      <c r="C2" s="58"/>
    </row>
    <row r="3" spans="1:20">
      <c r="C3" s="60" t="s">
        <v>34</v>
      </c>
      <c r="D3" s="110" t="s">
        <v>13</v>
      </c>
      <c r="E3" s="110"/>
      <c r="F3" s="61" t="s">
        <v>36</v>
      </c>
      <c r="G3" s="61" t="s">
        <v>37</v>
      </c>
      <c r="H3" s="61" t="s">
        <v>38</v>
      </c>
      <c r="I3" s="61" t="s">
        <v>14</v>
      </c>
      <c r="J3" s="61" t="s">
        <v>15</v>
      </c>
      <c r="K3" s="61" t="s">
        <v>16</v>
      </c>
      <c r="L3" s="61" t="s">
        <v>17</v>
      </c>
      <c r="M3" s="61" t="s">
        <v>18</v>
      </c>
      <c r="N3" s="61" t="s">
        <v>19</v>
      </c>
      <c r="O3" s="61" t="s">
        <v>20</v>
      </c>
      <c r="P3" s="61" t="s">
        <v>21</v>
      </c>
      <c r="Q3" s="61" t="s">
        <v>22</v>
      </c>
      <c r="R3" s="62" t="s">
        <v>39</v>
      </c>
      <c r="S3" s="62" t="s">
        <v>40</v>
      </c>
      <c r="T3" s="63" t="s">
        <v>35</v>
      </c>
    </row>
    <row r="4" spans="1:20">
      <c r="A4" s="64" t="s">
        <v>41</v>
      </c>
      <c r="C4" s="60"/>
      <c r="D4" s="65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20">
      <c r="B5" s="57" t="s">
        <v>24</v>
      </c>
      <c r="C5" s="58">
        <v>0</v>
      </c>
      <c r="D5" s="57" t="s">
        <v>27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66">
        <v>0</v>
      </c>
      <c r="R5" s="59">
        <f>SUM(F5:Q5)</f>
        <v>0</v>
      </c>
      <c r="S5" s="59">
        <f>R5-C5</f>
        <v>0</v>
      </c>
      <c r="T5" s="57" t="s">
        <v>27</v>
      </c>
    </row>
    <row r="6" spans="1:20">
      <c r="C6" s="5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20">
      <c r="C7" s="58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</row>
    <row r="8" spans="1:20">
      <c r="B8" s="57" t="s">
        <v>25</v>
      </c>
      <c r="C8" s="67">
        <v>0</v>
      </c>
      <c r="D8" s="57" t="s">
        <v>27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59">
        <f>SUM(F8:Q8)</f>
        <v>0</v>
      </c>
      <c r="S8" s="59">
        <f>R8-C8</f>
        <v>0</v>
      </c>
      <c r="T8" s="57" t="s">
        <v>27</v>
      </c>
    </row>
    <row r="9" spans="1:20">
      <c r="B9" s="57" t="s">
        <v>47</v>
      </c>
      <c r="C9" s="68">
        <f>C8*-$E$9</f>
        <v>0</v>
      </c>
      <c r="D9" s="57" t="s">
        <v>29</v>
      </c>
      <c r="E9" s="69">
        <v>0</v>
      </c>
      <c r="F9" s="70">
        <f>F8*-$E$9</f>
        <v>0</v>
      </c>
      <c r="G9" s="70">
        <f>G8*-$E$9</f>
        <v>0</v>
      </c>
      <c r="H9" s="70">
        <f>H8*-$E$9</f>
        <v>0</v>
      </c>
      <c r="I9" s="70">
        <f>I8*-$E$9</f>
        <v>0</v>
      </c>
      <c r="J9" s="70">
        <f>J8*-$E$9</f>
        <v>0</v>
      </c>
      <c r="K9" s="70">
        <f t="shared" ref="K9:Q9" si="0">K8*-$E$9</f>
        <v>0</v>
      </c>
      <c r="L9" s="70">
        <f t="shared" si="0"/>
        <v>0</v>
      </c>
      <c r="M9" s="70">
        <f t="shared" si="0"/>
        <v>0</v>
      </c>
      <c r="N9" s="70">
        <f t="shared" si="0"/>
        <v>0</v>
      </c>
      <c r="O9" s="70">
        <f t="shared" si="0"/>
        <v>0</v>
      </c>
      <c r="P9" s="70">
        <f t="shared" si="0"/>
        <v>0</v>
      </c>
      <c r="Q9" s="70">
        <f t="shared" si="0"/>
        <v>0</v>
      </c>
      <c r="R9" s="71">
        <f>SUM(F9:Q9)</f>
        <v>0</v>
      </c>
      <c r="S9" s="71">
        <f>R9-C9</f>
        <v>0</v>
      </c>
    </row>
    <row r="10" spans="1:20">
      <c r="B10" s="57" t="s">
        <v>26</v>
      </c>
      <c r="C10" s="72">
        <f>SUM(C8:C9)</f>
        <v>0</v>
      </c>
      <c r="D10" s="73"/>
      <c r="E10" s="63"/>
      <c r="F10" s="74">
        <f>SUM(F8:F9)</f>
        <v>0</v>
      </c>
      <c r="G10" s="74">
        <f>SUM(G8:G9)</f>
        <v>0</v>
      </c>
      <c r="H10" s="74">
        <f>SUM(H8:H9)</f>
        <v>0</v>
      </c>
      <c r="I10" s="74">
        <f>SUM(I8:I9)</f>
        <v>0</v>
      </c>
      <c r="J10" s="74">
        <f>SUM(J8:J9)</f>
        <v>0</v>
      </c>
      <c r="K10" s="74">
        <f t="shared" ref="K10:Q10" si="1">SUM(K8:K9)</f>
        <v>0</v>
      </c>
      <c r="L10" s="74">
        <f t="shared" si="1"/>
        <v>0</v>
      </c>
      <c r="M10" s="74">
        <f t="shared" si="1"/>
        <v>0</v>
      </c>
      <c r="N10" s="74">
        <f t="shared" si="1"/>
        <v>0</v>
      </c>
      <c r="O10" s="74">
        <f t="shared" si="1"/>
        <v>0</v>
      </c>
      <c r="P10" s="74">
        <f t="shared" si="1"/>
        <v>0</v>
      </c>
      <c r="Q10" s="74">
        <f t="shared" si="1"/>
        <v>0</v>
      </c>
      <c r="R10" s="72">
        <f>SUM(R8:R9)</f>
        <v>0</v>
      </c>
      <c r="S10" s="59">
        <f>R10-C10</f>
        <v>0</v>
      </c>
    </row>
    <row r="11" spans="1:20">
      <c r="C11" s="58"/>
      <c r="E11" s="63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20">
      <c r="A12" s="64" t="s">
        <v>50</v>
      </c>
      <c r="C12" s="72">
        <f>C10+C5</f>
        <v>0</v>
      </c>
      <c r="D12" s="75"/>
      <c r="E12" s="63"/>
      <c r="F12" s="76">
        <f>F10+F5</f>
        <v>0</v>
      </c>
      <c r="G12" s="76">
        <f>G10+G5</f>
        <v>0</v>
      </c>
      <c r="H12" s="76">
        <f>H10+H5</f>
        <v>0</v>
      </c>
      <c r="I12" s="76">
        <f>I10+I5</f>
        <v>0</v>
      </c>
      <c r="J12" s="76">
        <f>J10+J5</f>
        <v>0</v>
      </c>
      <c r="K12" s="76">
        <f t="shared" ref="K12:Q12" si="2">K10+K5</f>
        <v>0</v>
      </c>
      <c r="L12" s="76">
        <f t="shared" si="2"/>
        <v>0</v>
      </c>
      <c r="M12" s="76">
        <f t="shared" si="2"/>
        <v>0</v>
      </c>
      <c r="N12" s="76">
        <f t="shared" si="2"/>
        <v>0</v>
      </c>
      <c r="O12" s="76">
        <f t="shared" si="2"/>
        <v>0</v>
      </c>
      <c r="P12" s="76">
        <f t="shared" si="2"/>
        <v>0</v>
      </c>
      <c r="Q12" s="76">
        <f t="shared" si="2"/>
        <v>0</v>
      </c>
      <c r="R12" s="77">
        <f>R10+R5</f>
        <v>0</v>
      </c>
      <c r="S12" s="59">
        <f>R12-C12</f>
        <v>0</v>
      </c>
    </row>
    <row r="13" spans="1:20">
      <c r="C13" s="58"/>
      <c r="E13" s="63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20">
      <c r="B14" s="57" t="s">
        <v>51</v>
      </c>
      <c r="C14" s="58">
        <v>0</v>
      </c>
      <c r="D14" s="57" t="s">
        <v>28</v>
      </c>
      <c r="E14" s="78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59">
        <f>-Q51</f>
        <v>0</v>
      </c>
      <c r="S14" s="59">
        <f>R14-C14</f>
        <v>0</v>
      </c>
      <c r="T14" s="57" t="s">
        <v>27</v>
      </c>
    </row>
    <row r="15" spans="1:20">
      <c r="C15" s="58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20" ht="16" thickBot="1">
      <c r="A16" s="64" t="s">
        <v>53</v>
      </c>
      <c r="C16" s="79">
        <f>C12+C14</f>
        <v>0</v>
      </c>
      <c r="D16" s="80"/>
      <c r="F16" s="81">
        <f>F12+F14</f>
        <v>0</v>
      </c>
      <c r="G16" s="81">
        <f>G12+G14</f>
        <v>0</v>
      </c>
      <c r="H16" s="81">
        <f>H12+H14</f>
        <v>0</v>
      </c>
      <c r="I16" s="81">
        <f>I12+I14</f>
        <v>0</v>
      </c>
      <c r="J16" s="81">
        <f>J12+J14</f>
        <v>0</v>
      </c>
      <c r="K16" s="81">
        <f t="shared" ref="K16:Q16" si="3">K12+K14</f>
        <v>0</v>
      </c>
      <c r="L16" s="81">
        <f t="shared" si="3"/>
        <v>0</v>
      </c>
      <c r="M16" s="81">
        <f t="shared" si="3"/>
        <v>0</v>
      </c>
      <c r="N16" s="81">
        <f t="shared" si="3"/>
        <v>0</v>
      </c>
      <c r="O16" s="81">
        <f t="shared" si="3"/>
        <v>0</v>
      </c>
      <c r="P16" s="81">
        <f t="shared" si="3"/>
        <v>0</v>
      </c>
      <c r="Q16" s="81">
        <f t="shared" si="3"/>
        <v>0</v>
      </c>
      <c r="R16" s="82">
        <f>R12+R14</f>
        <v>0</v>
      </c>
      <c r="S16" s="82">
        <f>S12+S14</f>
        <v>0</v>
      </c>
    </row>
    <row r="17" spans="1:20" ht="16" thickTop="1">
      <c r="A17" s="64"/>
      <c r="C17" s="58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</row>
    <row r="18" spans="1:20">
      <c r="C18" s="58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20">
      <c r="A19" s="64" t="s">
        <v>54</v>
      </c>
      <c r="C19" s="58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</row>
    <row r="20" spans="1:20">
      <c r="A20" s="57" t="s">
        <v>32</v>
      </c>
      <c r="C20" s="60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  <row r="21" spans="1:20">
      <c r="B21" s="57" t="s">
        <v>30</v>
      </c>
      <c r="C21" s="58">
        <v>0</v>
      </c>
      <c r="D21" s="57" t="s">
        <v>27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59">
        <f>SUM(F21:Q21)</f>
        <v>0</v>
      </c>
      <c r="S21" s="59">
        <f t="shared" ref="S21:S30" si="4">R21-C21</f>
        <v>0</v>
      </c>
      <c r="T21" s="57" t="s">
        <v>27</v>
      </c>
    </row>
    <row r="22" spans="1:20">
      <c r="B22" s="57" t="s">
        <v>30</v>
      </c>
      <c r="C22" s="58">
        <v>0</v>
      </c>
      <c r="D22" s="57" t="s">
        <v>27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59">
        <f t="shared" ref="R22:R29" si="5">SUM(F22:Q22)</f>
        <v>0</v>
      </c>
      <c r="S22" s="59">
        <f t="shared" si="4"/>
        <v>0</v>
      </c>
      <c r="T22" s="57" t="s">
        <v>27</v>
      </c>
    </row>
    <row r="23" spans="1:20">
      <c r="B23" s="57" t="s">
        <v>30</v>
      </c>
      <c r="C23" s="58">
        <v>0</v>
      </c>
      <c r="D23" s="57" t="s">
        <v>27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59">
        <f t="shared" si="5"/>
        <v>0</v>
      </c>
      <c r="S23" s="59">
        <f t="shared" si="4"/>
        <v>0</v>
      </c>
      <c r="T23" s="57" t="s">
        <v>27</v>
      </c>
    </row>
    <row r="24" spans="1:20">
      <c r="B24" s="57" t="s">
        <v>30</v>
      </c>
      <c r="C24" s="58">
        <v>0</v>
      </c>
      <c r="D24" s="57" t="s">
        <v>27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59">
        <f t="shared" si="5"/>
        <v>0</v>
      </c>
      <c r="S24" s="59">
        <f t="shared" si="4"/>
        <v>0</v>
      </c>
      <c r="T24" s="57" t="s">
        <v>27</v>
      </c>
    </row>
    <row r="25" spans="1:20">
      <c r="B25" s="57" t="s">
        <v>30</v>
      </c>
      <c r="C25" s="58">
        <v>0</v>
      </c>
      <c r="D25" s="57" t="s">
        <v>27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59">
        <f t="shared" si="5"/>
        <v>0</v>
      </c>
      <c r="S25" s="59">
        <f t="shared" si="4"/>
        <v>0</v>
      </c>
      <c r="T25" s="57" t="s">
        <v>27</v>
      </c>
    </row>
    <row r="26" spans="1:20">
      <c r="B26" s="57" t="s">
        <v>30</v>
      </c>
      <c r="C26" s="58">
        <v>0</v>
      </c>
      <c r="D26" s="57" t="s">
        <v>27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59">
        <f t="shared" si="5"/>
        <v>0</v>
      </c>
      <c r="S26" s="59">
        <f t="shared" si="4"/>
        <v>0</v>
      </c>
      <c r="T26" s="57" t="s">
        <v>27</v>
      </c>
    </row>
    <row r="27" spans="1:20">
      <c r="B27" s="57" t="s">
        <v>30</v>
      </c>
      <c r="C27" s="58">
        <v>0</v>
      </c>
      <c r="D27" s="57" t="s">
        <v>27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59">
        <f t="shared" si="5"/>
        <v>0</v>
      </c>
      <c r="S27" s="59">
        <f t="shared" si="4"/>
        <v>0</v>
      </c>
      <c r="T27" s="57" t="s">
        <v>27</v>
      </c>
    </row>
    <row r="28" spans="1:20">
      <c r="B28" s="57" t="s">
        <v>30</v>
      </c>
      <c r="C28" s="58">
        <v>0</v>
      </c>
      <c r="D28" s="57" t="s">
        <v>27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59">
        <f t="shared" si="5"/>
        <v>0</v>
      </c>
      <c r="S28" s="59">
        <f t="shared" si="4"/>
        <v>0</v>
      </c>
      <c r="T28" s="57" t="s">
        <v>27</v>
      </c>
    </row>
    <row r="29" spans="1:20">
      <c r="B29" s="57" t="s">
        <v>30</v>
      </c>
      <c r="C29" s="68">
        <v>0</v>
      </c>
      <c r="D29" s="57" t="s">
        <v>27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71">
        <f t="shared" si="5"/>
        <v>0</v>
      </c>
      <c r="S29" s="71">
        <f t="shared" si="4"/>
        <v>0</v>
      </c>
      <c r="T29" s="57" t="s">
        <v>27</v>
      </c>
    </row>
    <row r="30" spans="1:20">
      <c r="B30" s="57" t="s">
        <v>31</v>
      </c>
      <c r="C30" s="84">
        <f>SUM(C21:C29)</f>
        <v>0</v>
      </c>
      <c r="F30" s="66">
        <f>SUM(F21:F29)</f>
        <v>0</v>
      </c>
      <c r="G30" s="66">
        <f>SUM(G21:G29)</f>
        <v>0</v>
      </c>
      <c r="H30" s="66">
        <f>SUM(H21:H29)</f>
        <v>0</v>
      </c>
      <c r="I30" s="66">
        <f>SUM(I21:I29)</f>
        <v>0</v>
      </c>
      <c r="J30" s="66">
        <f>SUM(J21:J29)</f>
        <v>0</v>
      </c>
      <c r="K30" s="66">
        <f t="shared" ref="K30:Q30" si="6">SUM(K21:K29)</f>
        <v>0</v>
      </c>
      <c r="L30" s="66">
        <f t="shared" si="6"/>
        <v>0</v>
      </c>
      <c r="M30" s="66">
        <f t="shared" si="6"/>
        <v>0</v>
      </c>
      <c r="N30" s="66">
        <f t="shared" si="6"/>
        <v>0</v>
      </c>
      <c r="O30" s="66">
        <f t="shared" si="6"/>
        <v>0</v>
      </c>
      <c r="P30" s="66">
        <f t="shared" si="6"/>
        <v>0</v>
      </c>
      <c r="Q30" s="66">
        <f t="shared" si="6"/>
        <v>0</v>
      </c>
      <c r="R30" s="59">
        <f>SUM(R21:R29)</f>
        <v>0</v>
      </c>
      <c r="S30" s="59">
        <f t="shared" si="4"/>
        <v>0</v>
      </c>
    </row>
    <row r="31" spans="1:20">
      <c r="C31" s="58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20">
      <c r="A32" s="57" t="s">
        <v>32</v>
      </c>
      <c r="C32" s="60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20">
      <c r="B33" s="57" t="s">
        <v>30</v>
      </c>
      <c r="C33" s="58">
        <v>0</v>
      </c>
      <c r="D33" s="57" t="s">
        <v>27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59">
        <f t="shared" ref="R33:R34" si="7">SUM(F33:Q33)</f>
        <v>0</v>
      </c>
      <c r="S33" s="59">
        <f>R33-C33</f>
        <v>0</v>
      </c>
      <c r="T33" s="57" t="s">
        <v>27</v>
      </c>
    </row>
    <row r="34" spans="1:20">
      <c r="B34" s="57" t="s">
        <v>30</v>
      </c>
      <c r="C34" s="58">
        <v>0</v>
      </c>
      <c r="D34" s="57" t="s">
        <v>27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71">
        <f t="shared" si="7"/>
        <v>0</v>
      </c>
      <c r="S34" s="71">
        <f>R34-C34</f>
        <v>0</v>
      </c>
      <c r="T34" s="57" t="s">
        <v>27</v>
      </c>
    </row>
    <row r="35" spans="1:20">
      <c r="B35" s="57" t="s">
        <v>31</v>
      </c>
      <c r="C35" s="84">
        <f>SUM(C33:C34)</f>
        <v>0</v>
      </c>
      <c r="F35" s="66">
        <f>SUM(F33:F34)</f>
        <v>0</v>
      </c>
      <c r="G35" s="66">
        <f>SUM(G33:G34)</f>
        <v>0</v>
      </c>
      <c r="H35" s="66">
        <f>SUM(H33:H34)</f>
        <v>0</v>
      </c>
      <c r="I35" s="66">
        <f>SUM(I33:I34)</f>
        <v>0</v>
      </c>
      <c r="J35" s="66">
        <f>SUM(J33:J34)</f>
        <v>0</v>
      </c>
      <c r="K35" s="66">
        <f t="shared" ref="K35:Q35" si="8">SUM(K33:K34)</f>
        <v>0</v>
      </c>
      <c r="L35" s="66">
        <f t="shared" si="8"/>
        <v>0</v>
      </c>
      <c r="M35" s="66">
        <f t="shared" si="8"/>
        <v>0</v>
      </c>
      <c r="N35" s="66">
        <f t="shared" si="8"/>
        <v>0</v>
      </c>
      <c r="O35" s="66">
        <f t="shared" si="8"/>
        <v>0</v>
      </c>
      <c r="P35" s="66">
        <f t="shared" si="8"/>
        <v>0</v>
      </c>
      <c r="Q35" s="66">
        <f t="shared" si="8"/>
        <v>0</v>
      </c>
      <c r="R35" s="59">
        <f>SUM(R33:R34)</f>
        <v>0</v>
      </c>
      <c r="S35" s="59">
        <f>R35-C35</f>
        <v>0</v>
      </c>
    </row>
    <row r="36" spans="1:20">
      <c r="C36" s="58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20">
      <c r="A37" s="57" t="s">
        <v>32</v>
      </c>
      <c r="C37" s="60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1:20">
      <c r="B38" s="57" t="s">
        <v>30</v>
      </c>
      <c r="C38" s="67">
        <v>0</v>
      </c>
      <c r="D38" s="57" t="s">
        <v>27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59">
        <f t="shared" ref="R38:R44" si="9">SUM(F38:Q38)</f>
        <v>0</v>
      </c>
      <c r="S38" s="59">
        <f t="shared" ref="S38:S45" si="10">R38-C38</f>
        <v>0</v>
      </c>
      <c r="T38" s="57" t="s">
        <v>27</v>
      </c>
    </row>
    <row r="39" spans="1:20">
      <c r="B39" s="57" t="s">
        <v>30</v>
      </c>
      <c r="C39" s="67">
        <v>0</v>
      </c>
      <c r="D39" s="57" t="s">
        <v>27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59">
        <f t="shared" si="9"/>
        <v>0</v>
      </c>
      <c r="S39" s="59">
        <f t="shared" si="10"/>
        <v>0</v>
      </c>
      <c r="T39" s="57" t="s">
        <v>27</v>
      </c>
    </row>
    <row r="40" spans="1:20">
      <c r="B40" s="57" t="s">
        <v>30</v>
      </c>
      <c r="C40" s="67">
        <v>0</v>
      </c>
      <c r="D40" s="57" t="s">
        <v>27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59">
        <f t="shared" si="9"/>
        <v>0</v>
      </c>
      <c r="S40" s="59">
        <f t="shared" si="10"/>
        <v>0</v>
      </c>
      <c r="T40" s="57" t="s">
        <v>27</v>
      </c>
    </row>
    <row r="41" spans="1:20">
      <c r="B41" s="57" t="s">
        <v>30</v>
      </c>
      <c r="C41" s="67">
        <v>0</v>
      </c>
      <c r="D41" s="57" t="s">
        <v>27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59">
        <f t="shared" si="9"/>
        <v>0</v>
      </c>
      <c r="S41" s="59">
        <f t="shared" si="10"/>
        <v>0</v>
      </c>
      <c r="T41" s="57" t="s">
        <v>27</v>
      </c>
    </row>
    <row r="42" spans="1:20">
      <c r="B42" s="57" t="s">
        <v>30</v>
      </c>
      <c r="C42" s="67">
        <v>0</v>
      </c>
      <c r="D42" s="57" t="s">
        <v>27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59">
        <f t="shared" si="9"/>
        <v>0</v>
      </c>
      <c r="S42" s="59">
        <f t="shared" si="10"/>
        <v>0</v>
      </c>
      <c r="T42" s="57" t="s">
        <v>27</v>
      </c>
    </row>
    <row r="43" spans="1:20">
      <c r="B43" s="57" t="s">
        <v>30</v>
      </c>
      <c r="C43" s="67">
        <v>0</v>
      </c>
      <c r="D43" s="57" t="s">
        <v>27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59">
        <f t="shared" si="9"/>
        <v>0</v>
      </c>
      <c r="S43" s="59">
        <f t="shared" si="10"/>
        <v>0</v>
      </c>
      <c r="T43" s="57" t="s">
        <v>27</v>
      </c>
    </row>
    <row r="44" spans="1:20">
      <c r="B44" s="57" t="s">
        <v>30</v>
      </c>
      <c r="C44" s="67">
        <v>0</v>
      </c>
      <c r="D44" s="57" t="s">
        <v>27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71">
        <f t="shared" si="9"/>
        <v>0</v>
      </c>
      <c r="S44" s="71">
        <f t="shared" si="10"/>
        <v>0</v>
      </c>
      <c r="T44" s="57" t="s">
        <v>27</v>
      </c>
    </row>
    <row r="45" spans="1:20">
      <c r="B45" s="57" t="s">
        <v>31</v>
      </c>
      <c r="C45" s="84">
        <f>SUM(C38:C44)</f>
        <v>0</v>
      </c>
      <c r="F45" s="66">
        <f>SUM(F38:F44)</f>
        <v>0</v>
      </c>
      <c r="G45" s="66">
        <f>SUM(G38:G44)</f>
        <v>0</v>
      </c>
      <c r="H45" s="66">
        <f>SUM(H38:H44)</f>
        <v>0</v>
      </c>
      <c r="I45" s="66">
        <f>SUM(I38:I44)</f>
        <v>0</v>
      </c>
      <c r="J45" s="66">
        <f>SUM(J38:J44)</f>
        <v>0</v>
      </c>
      <c r="K45" s="66">
        <f t="shared" ref="K45:Q45" si="11">SUM(K38:K44)</f>
        <v>0</v>
      </c>
      <c r="L45" s="66">
        <f t="shared" si="11"/>
        <v>0</v>
      </c>
      <c r="M45" s="66">
        <f t="shared" si="11"/>
        <v>0</v>
      </c>
      <c r="N45" s="66">
        <f t="shared" si="11"/>
        <v>0</v>
      </c>
      <c r="O45" s="66">
        <f t="shared" si="11"/>
        <v>0</v>
      </c>
      <c r="P45" s="66">
        <f t="shared" si="11"/>
        <v>0</v>
      </c>
      <c r="Q45" s="66">
        <f t="shared" si="11"/>
        <v>0</v>
      </c>
      <c r="R45" s="59">
        <f>SUM(R38:R44)</f>
        <v>0</v>
      </c>
      <c r="S45" s="59">
        <f t="shared" si="10"/>
        <v>0</v>
      </c>
    </row>
    <row r="46" spans="1:20">
      <c r="C46" s="58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1:20">
      <c r="A47" s="64" t="s">
        <v>1</v>
      </c>
      <c r="C47" s="72">
        <f>C30+C35+C45</f>
        <v>0</v>
      </c>
      <c r="D47" s="80"/>
      <c r="F47" s="76">
        <f>F30+F35+F45</f>
        <v>0</v>
      </c>
      <c r="G47" s="76">
        <f>G30+G35+G45</f>
        <v>0</v>
      </c>
      <c r="H47" s="76">
        <f>H30+H35+H45</f>
        <v>0</v>
      </c>
      <c r="I47" s="76">
        <f>I30+I35+I45</f>
        <v>0</v>
      </c>
      <c r="J47" s="76">
        <f>J30+J35+J45</f>
        <v>0</v>
      </c>
      <c r="K47" s="76">
        <f t="shared" ref="K47:Q47" si="12">K30+K35+K45</f>
        <v>0</v>
      </c>
      <c r="L47" s="76">
        <f t="shared" si="12"/>
        <v>0</v>
      </c>
      <c r="M47" s="76">
        <f t="shared" si="12"/>
        <v>0</v>
      </c>
      <c r="N47" s="76">
        <f t="shared" si="12"/>
        <v>0</v>
      </c>
      <c r="O47" s="76">
        <f t="shared" si="12"/>
        <v>0</v>
      </c>
      <c r="P47" s="76">
        <f t="shared" si="12"/>
        <v>0</v>
      </c>
      <c r="Q47" s="76">
        <f t="shared" si="12"/>
        <v>0</v>
      </c>
      <c r="R47" s="77">
        <f>R30+R35+R45</f>
        <v>0</v>
      </c>
      <c r="S47" s="85">
        <f>R47-C47</f>
        <v>0</v>
      </c>
    </row>
    <row r="48" spans="1:20">
      <c r="C48" s="58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1:19" ht="16" thickBot="1">
      <c r="A49" s="64" t="s">
        <v>2</v>
      </c>
      <c r="C49" s="86">
        <f>C16-C47</f>
        <v>0</v>
      </c>
      <c r="D49" s="87"/>
      <c r="F49" s="88">
        <f>F16-F47</f>
        <v>0</v>
      </c>
      <c r="G49" s="88">
        <f>G16-G47</f>
        <v>0</v>
      </c>
      <c r="H49" s="88">
        <f>H16-H47</f>
        <v>0</v>
      </c>
      <c r="I49" s="88">
        <f>I16-I47</f>
        <v>0</v>
      </c>
      <c r="J49" s="88">
        <f>J16-J47</f>
        <v>0</v>
      </c>
      <c r="K49" s="88">
        <f t="shared" ref="K49:Q49" si="13">K16-K47</f>
        <v>0</v>
      </c>
      <c r="L49" s="88">
        <f t="shared" si="13"/>
        <v>0</v>
      </c>
      <c r="M49" s="88">
        <f t="shared" si="13"/>
        <v>0</v>
      </c>
      <c r="N49" s="88">
        <f t="shared" si="13"/>
        <v>0</v>
      </c>
      <c r="O49" s="88">
        <f t="shared" si="13"/>
        <v>0</v>
      </c>
      <c r="P49" s="88">
        <f t="shared" si="13"/>
        <v>0</v>
      </c>
      <c r="Q49" s="88">
        <f t="shared" si="13"/>
        <v>0</v>
      </c>
      <c r="R49" s="89">
        <f>R16-R47</f>
        <v>0</v>
      </c>
      <c r="S49" s="89">
        <f>S16-S47</f>
        <v>0</v>
      </c>
    </row>
    <row r="50" spans="1:19" ht="16" thickTop="1"/>
    <row r="51" spans="1:19">
      <c r="F51" s="59">
        <f>F49</f>
        <v>0</v>
      </c>
      <c r="G51" s="59">
        <f t="shared" ref="G51:Q51" si="14">F51+G49</f>
        <v>0</v>
      </c>
      <c r="H51" s="59">
        <f t="shared" si="14"/>
        <v>0</v>
      </c>
      <c r="I51" s="59">
        <f t="shared" si="14"/>
        <v>0</v>
      </c>
      <c r="J51" s="59">
        <f t="shared" si="14"/>
        <v>0</v>
      </c>
      <c r="K51" s="59">
        <f t="shared" si="14"/>
        <v>0</v>
      </c>
      <c r="L51" s="59">
        <f t="shared" si="14"/>
        <v>0</v>
      </c>
      <c r="M51" s="59">
        <f t="shared" si="14"/>
        <v>0</v>
      </c>
      <c r="N51" s="59">
        <f t="shared" si="14"/>
        <v>0</v>
      </c>
      <c r="O51" s="59">
        <f t="shared" si="14"/>
        <v>0</v>
      </c>
      <c r="P51" s="59">
        <f t="shared" si="14"/>
        <v>0</v>
      </c>
      <c r="Q51" s="59">
        <f t="shared" si="14"/>
        <v>0</v>
      </c>
    </row>
  </sheetData>
  <mergeCells count="1">
    <mergeCell ref="D3:E3"/>
  </mergeCells>
  <phoneticPr fontId="10" type="noConversion"/>
  <pageMargins left="0.75" right="0.75" top="1" bottom="1" header="0.5" footer="0.5"/>
  <headerFooter>
    <oddHeader>&amp;L&amp;"Calibri,Regular"&amp;K000000[Arts &amp; Numbers]</oddHeader>
    <oddFooter>&amp;L&amp;"Calibri,Regular"&amp;K000000[Elaine Grogan Luttrull]&amp;R&amp;"Calibri,Regular"&amp;K000000[Agate B2]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Caroline's_Budget_Comments</vt:lpstr>
      <vt:lpstr>Caroline's_Budget</vt:lpstr>
      <vt:lpstr>Budget_Blank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Grogan Luttrull</dc:creator>
  <cp:lastModifiedBy>Elaine Grogan Luttrull</cp:lastModifiedBy>
  <cp:lastPrinted>2013-05-08T18:12:28Z</cp:lastPrinted>
  <dcterms:created xsi:type="dcterms:W3CDTF">2013-04-09T15:06:51Z</dcterms:created>
  <dcterms:modified xsi:type="dcterms:W3CDTF">2013-05-08T18:12:56Z</dcterms:modified>
</cp:coreProperties>
</file>