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4080" tabRatio="500"/>
  </bookViews>
  <sheets>
    <sheet name="Cleveland Arts Festival" sheetId="1" r:id="rId1"/>
    <sheet name="Lexington Arts Festival" sheetId="2" r:id="rId2"/>
    <sheet name="SLU Arts" sheetId="3" r:id="rId3"/>
    <sheet name="Columbus Labor Day Festival" sheetId="4" r:id="rId4"/>
    <sheet name="Overview of Expenses" sheetId="5" r:id="rId5"/>
  </sheets>
  <definedNames>
    <definedName name="_xlnm.Print_Area" localSheetId="0">'Cleveland Arts Festival'!$A$1:$F$33</definedName>
    <definedName name="_xlnm.Print_Area" localSheetId="3">'Columbus Labor Day Festival'!$A$1:$F$27</definedName>
    <definedName name="_xlnm.Print_Area" localSheetId="1">'Lexington Arts Festival'!$A$1:$F$34</definedName>
    <definedName name="_xlnm.Print_Area" localSheetId="4">'Overview of Expenses'!$A$1:$F$14</definedName>
    <definedName name="_xlnm.Print_Area" localSheetId="2">'SLU Arts'!$A$1:$F$37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31" i="1"/>
  <c r="D20" i="1"/>
  <c r="D16" i="1"/>
  <c r="D32" i="1"/>
  <c r="E32" i="1"/>
  <c r="D8" i="1"/>
  <c r="E8" i="1"/>
  <c r="D33" i="1"/>
  <c r="E33" i="1"/>
  <c r="F33" i="1"/>
  <c r="F32" i="1"/>
  <c r="F31" i="1"/>
  <c r="F20" i="1"/>
  <c r="F16" i="1"/>
  <c r="F11" i="1"/>
  <c r="F8" i="1"/>
  <c r="C7" i="4"/>
  <c r="D8" i="4"/>
  <c r="D16" i="4"/>
  <c r="D20" i="4"/>
  <c r="D25" i="4"/>
  <c r="D26" i="4"/>
  <c r="D27" i="4"/>
  <c r="E8" i="4"/>
  <c r="E26" i="4"/>
  <c r="E27" i="4"/>
  <c r="F27" i="4"/>
  <c r="F26" i="4"/>
  <c r="F25" i="4"/>
  <c r="F20" i="4"/>
  <c r="F16" i="4"/>
  <c r="F11" i="4"/>
  <c r="F8" i="4"/>
  <c r="C10" i="2"/>
  <c r="D11" i="2"/>
  <c r="C17" i="2"/>
  <c r="C19" i="2"/>
  <c r="D20" i="2"/>
  <c r="D24" i="2"/>
  <c r="D32" i="2"/>
  <c r="D33" i="2"/>
  <c r="D34" i="2"/>
  <c r="E11" i="2"/>
  <c r="E33" i="2"/>
  <c r="E34" i="2"/>
  <c r="F34" i="2"/>
  <c r="F33" i="2"/>
  <c r="F32" i="2"/>
  <c r="F24" i="2"/>
  <c r="F20" i="2"/>
  <c r="F14" i="2"/>
  <c r="F11" i="2"/>
  <c r="D11" i="5"/>
  <c r="F11" i="5"/>
  <c r="D7" i="5"/>
  <c r="F7" i="5"/>
  <c r="D35" i="3"/>
  <c r="D14" i="5"/>
  <c r="F14" i="5"/>
  <c r="D21" i="3"/>
  <c r="D13" i="5"/>
  <c r="F13" i="5"/>
  <c r="C15" i="3"/>
  <c r="D17" i="3"/>
  <c r="D12" i="5"/>
  <c r="F12" i="5"/>
  <c r="D36" i="3"/>
  <c r="D9" i="5"/>
  <c r="D10" i="5"/>
  <c r="F10" i="5"/>
  <c r="E36" i="3"/>
  <c r="E9" i="5"/>
  <c r="F9" i="5"/>
  <c r="C8" i="3"/>
  <c r="D8" i="5"/>
  <c r="F8" i="5"/>
  <c r="E9" i="3"/>
  <c r="E5" i="5"/>
  <c r="E6" i="5"/>
  <c r="D9" i="3"/>
  <c r="D5" i="5"/>
  <c r="D6" i="5"/>
  <c r="F6" i="5"/>
  <c r="F5" i="5"/>
  <c r="D37" i="3"/>
  <c r="E37" i="3"/>
  <c r="F37" i="3"/>
  <c r="F36" i="3"/>
  <c r="F35" i="3"/>
  <c r="F21" i="3"/>
  <c r="F17" i="3"/>
  <c r="F12" i="3"/>
  <c r="F9" i="3"/>
</calcChain>
</file>

<file path=xl/sharedStrings.xml><?xml version="1.0" encoding="utf-8"?>
<sst xmlns="http://schemas.openxmlformats.org/spreadsheetml/2006/main" count="161" uniqueCount="101">
  <si>
    <t>10/21 Lunch</t>
  </si>
  <si>
    <t>10/21 Dinner</t>
  </si>
  <si>
    <t>10/22 Breakfast</t>
  </si>
  <si>
    <t>10/22 Lunch</t>
  </si>
  <si>
    <t>10/22 Dinner</t>
  </si>
  <si>
    <t>10/23 Breakfast</t>
  </si>
  <si>
    <t>10/23 Lunch</t>
  </si>
  <si>
    <t>10/23 Dinner (with friends)</t>
  </si>
  <si>
    <t>10/24 Breakfast</t>
  </si>
  <si>
    <t>10/24 Lunch</t>
  </si>
  <si>
    <t>10/24 Dinner</t>
  </si>
  <si>
    <t>Total Cost - SLU ARTS</t>
  </si>
  <si>
    <t>Net Income (Loss) - SLU ARTS</t>
  </si>
  <si>
    <t>Columbus Labor Day Festival</t>
  </si>
  <si>
    <t>September 3 - September 4 (2 days, 1 night)</t>
  </si>
  <si>
    <t>Painting #197</t>
  </si>
  <si>
    <t>Painting #400</t>
  </si>
  <si>
    <t>Small paintings (3 @ $55)</t>
  </si>
  <si>
    <t>Total Income - Columbus Labor Day Festival</t>
  </si>
  <si>
    <t>No lodging (home)</t>
  </si>
  <si>
    <t>9/3 Lunch</t>
  </si>
  <si>
    <t>9/3 Dinner (at festival)</t>
  </si>
  <si>
    <t>9/4 Lunch</t>
  </si>
  <si>
    <t>Total Cost - Columbus Labor Day Festival</t>
  </si>
  <si>
    <t>Net Income (Loss) - Columbus Labor Day Festival</t>
  </si>
  <si>
    <t>Actual Festival Income &amp; Expenses</t>
  </si>
  <si>
    <t>Total Travel Income</t>
  </si>
  <si>
    <t>Average per Trip</t>
  </si>
  <si>
    <t>Painting Sales (13 total)</t>
  </si>
  <si>
    <t>Small Sales (43 total)</t>
  </si>
  <si>
    <t>Total Travel Expenses</t>
  </si>
  <si>
    <t>Average Entrance Fees</t>
  </si>
  <si>
    <t>Abby's Festival Summary</t>
  </si>
  <si>
    <t>Average Transportation</t>
  </si>
  <si>
    <t>Average Lodging</t>
  </si>
  <si>
    <t>Average Meals</t>
  </si>
  <si>
    <t>Painting #521</t>
  </si>
  <si>
    <t>Cleveland Arts Festival</t>
  </si>
  <si>
    <t>July 1 - July 3 (3 days, 2 nights)</t>
  </si>
  <si>
    <t>Actual Festival Income</t>
  </si>
  <si>
    <t>Travel Budget</t>
  </si>
  <si>
    <t>Over (Under)</t>
  </si>
  <si>
    <t>Sales Income</t>
  </si>
  <si>
    <t>Painting #406</t>
  </si>
  <si>
    <t>Painting #522</t>
  </si>
  <si>
    <t>Small paintings (14 @ $55)</t>
  </si>
  <si>
    <t>Total Income - Cleveland Arts Festival</t>
  </si>
  <si>
    <t>Actual Festival Expenses</t>
  </si>
  <si>
    <t>(Over) Under</t>
  </si>
  <si>
    <t>Entrance Fee</t>
  </si>
  <si>
    <t>Flat fee to purchase booth space</t>
  </si>
  <si>
    <t>Transportation</t>
  </si>
  <si>
    <t>Car (no trailer)</t>
  </si>
  <si>
    <t>Miles:</t>
  </si>
  <si>
    <t>IRS Rate</t>
  </si>
  <si>
    <t>Total Transportation</t>
  </si>
  <si>
    <t>Lodging</t>
  </si>
  <si>
    <t>Nights in hotel near festival</t>
  </si>
  <si>
    <t>Cost per night</t>
  </si>
  <si>
    <t>Total Lodging</t>
  </si>
  <si>
    <t>Meals</t>
  </si>
  <si>
    <t>7/1 Breakfast</t>
  </si>
  <si>
    <t>7/1 Lunch</t>
  </si>
  <si>
    <t>7/1 Dinner</t>
  </si>
  <si>
    <t>7/2 Breakfast (in hotel)</t>
  </si>
  <si>
    <t>7/2 Lunch</t>
  </si>
  <si>
    <t>7/2 Dinner (official festival dinner)</t>
  </si>
  <si>
    <t>7/3 Breakfast (in hotel)</t>
  </si>
  <si>
    <t>7/3 Lunch</t>
  </si>
  <si>
    <t>7/3 Dinner</t>
  </si>
  <si>
    <t>Total Meals</t>
  </si>
  <si>
    <t>Total Cost - Cleveland Arts Festival</t>
  </si>
  <si>
    <t>Net Income (Loss) - Cleveland Arts Festival</t>
  </si>
  <si>
    <t>Lexington Arts Festival</t>
  </si>
  <si>
    <t>June 14 - June 15 (2 days, 1 night)</t>
  </si>
  <si>
    <t>Painting #323</t>
  </si>
  <si>
    <t>Painting #328</t>
  </si>
  <si>
    <t>Painting #334</t>
  </si>
  <si>
    <t>Painting #523</t>
  </si>
  <si>
    <t>Small paintings (8 @ $55)</t>
  </si>
  <si>
    <t>Total Income - Lexington Arts Festival</t>
  </si>
  <si>
    <t>Car (with trailer)</t>
  </si>
  <si>
    <t>Trailer rental ($55 per day)</t>
  </si>
  <si>
    <t>Nights with friend in Lexington</t>
  </si>
  <si>
    <t>6/14 Breakfast</t>
  </si>
  <si>
    <t>6/14 Lunch</t>
  </si>
  <si>
    <t>6/14 Dinner (with friend)</t>
  </si>
  <si>
    <t>6/15 Breakfast (at friend's house</t>
  </si>
  <si>
    <t>6/15 Lunch</t>
  </si>
  <si>
    <t>6/15 Dinner (with festival organizer)</t>
  </si>
  <si>
    <t>Total Cost - Lexington Arts Festival</t>
  </si>
  <si>
    <t>Net Income (Loss) - Lexington Arts Festival</t>
  </si>
  <si>
    <t>SLU ARTS</t>
  </si>
  <si>
    <t>October 21 - October 24 (4 days, 3 nights)</t>
  </si>
  <si>
    <t>Painting #201</t>
  </si>
  <si>
    <t>Painting #724</t>
  </si>
  <si>
    <t>Painting #572</t>
  </si>
  <si>
    <t>Small paintings (18 @ $55)</t>
  </si>
  <si>
    <t>Total Income - SLU ARTS</t>
  </si>
  <si>
    <t>Nights with friend in St. Louis</t>
  </si>
  <si>
    <t>10/21 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</si>
</sst>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9"/>
      <name val="Chaparral Pro"/>
    </font>
    <font>
      <b/>
      <sz val="11"/>
      <color indexed="8"/>
      <name val="Chaparral Pro"/>
    </font>
    <font>
      <b/>
      <sz val="11"/>
      <name val="Chaparral Pro"/>
    </font>
    <font>
      <sz val="11"/>
      <name val="Chaparral Pro"/>
    </font>
    <font>
      <sz val="11"/>
      <color indexed="8"/>
      <name val="Chaparral Pro"/>
    </font>
    <font>
      <sz val="8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2" fillId="0" borderId="0" xfId="0" applyFont="1" applyAlignment="1"/>
    <xf numFmtId="44" fontId="0" fillId="0" borderId="0" xfId="2" applyFont="1" applyAlignment="1"/>
    <xf numFmtId="43" fontId="0" fillId="0" borderId="0" xfId="1" applyFont="1" applyAlignment="1"/>
    <xf numFmtId="44" fontId="5" fillId="4" borderId="2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44" fontId="8" fillId="0" borderId="0" xfId="2" applyFont="1" applyAlignment="1"/>
    <xf numFmtId="0" fontId="7" fillId="0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44" fontId="4" fillId="3" borderId="9" xfId="2" applyFont="1" applyFill="1" applyBorder="1" applyAlignment="1">
      <alignment vertical="center"/>
    </xf>
    <xf numFmtId="44" fontId="4" fillId="3" borderId="2" xfId="2" applyFont="1" applyFill="1" applyBorder="1" applyAlignment="1">
      <alignment vertical="center"/>
    </xf>
    <xf numFmtId="44" fontId="5" fillId="4" borderId="1" xfId="2" applyFont="1" applyFill="1" applyBorder="1" applyAlignment="1">
      <alignment horizontal="center" vertical="center"/>
    </xf>
    <xf numFmtId="0" fontId="5" fillId="0" borderId="3" xfId="0" applyFont="1" applyBorder="1" applyAlignment="1"/>
    <xf numFmtId="0" fontId="8" fillId="0" borderId="0" xfId="0" applyFont="1" applyBorder="1" applyAlignment="1"/>
    <xf numFmtId="43" fontId="8" fillId="0" borderId="0" xfId="1" applyFont="1" applyBorder="1" applyAlignment="1"/>
    <xf numFmtId="44" fontId="8" fillId="0" borderId="7" xfId="2" applyFont="1" applyBorder="1" applyAlignment="1"/>
    <xf numFmtId="44" fontId="8" fillId="0" borderId="10" xfId="2" applyFont="1" applyBorder="1" applyAlignment="1"/>
    <xf numFmtId="44" fontId="8" fillId="0" borderId="10" xfId="2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3" fontId="8" fillId="0" borderId="9" xfId="1" applyFont="1" applyBorder="1" applyAlignment="1"/>
    <xf numFmtId="44" fontId="8" fillId="0" borderId="11" xfId="2" applyFont="1" applyBorder="1" applyAlignment="1"/>
    <xf numFmtId="44" fontId="8" fillId="0" borderId="2" xfId="2" applyFont="1" applyBorder="1" applyAlignment="1"/>
    <xf numFmtId="44" fontId="8" fillId="0" borderId="2" xfId="2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top"/>
    </xf>
    <xf numFmtId="44" fontId="8" fillId="0" borderId="0" xfId="2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3" fontId="8" fillId="0" borderId="0" xfId="1" applyFont="1" applyBorder="1" applyAlignment="1">
      <alignment vertical="top"/>
    </xf>
    <xf numFmtId="44" fontId="8" fillId="0" borderId="0" xfId="2" applyFont="1" applyBorder="1" applyAlignment="1">
      <alignment vertical="top"/>
    </xf>
    <xf numFmtId="43" fontId="8" fillId="0" borderId="9" xfId="1" applyFont="1" applyBorder="1" applyAlignment="1">
      <alignment vertical="top"/>
    </xf>
    <xf numFmtId="44" fontId="8" fillId="0" borderId="0" xfId="2" applyFont="1" applyBorder="1" applyAlignment="1">
      <alignment vertical="center"/>
    </xf>
    <xf numFmtId="44" fontId="8" fillId="0" borderId="7" xfId="2" applyFont="1" applyBorder="1" applyAlignment="1">
      <alignment vertical="center"/>
    </xf>
    <xf numFmtId="44" fontId="8" fillId="0" borderId="9" xfId="2" applyFont="1" applyBorder="1" applyAlignment="1">
      <alignment vertical="center"/>
    </xf>
    <xf numFmtId="44" fontId="8" fillId="0" borderId="11" xfId="2" applyFont="1" applyBorder="1" applyAlignment="1">
      <alignment vertical="center"/>
    </xf>
    <xf numFmtId="44" fontId="4" fillId="3" borderId="14" xfId="2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4" fillId="2" borderId="0" xfId="2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5" fillId="0" borderId="4" xfId="0" applyFont="1" applyBorder="1" applyAlignment="1"/>
    <xf numFmtId="0" fontId="8" fillId="0" borderId="5" xfId="0" applyFont="1" applyBorder="1" applyAlignment="1"/>
    <xf numFmtId="43" fontId="8" fillId="0" borderId="5" xfId="1" applyFont="1" applyBorder="1" applyAlignment="1"/>
    <xf numFmtId="44" fontId="8" fillId="0" borderId="6" xfId="2" applyFont="1" applyBorder="1" applyAlignment="1"/>
    <xf numFmtId="43" fontId="8" fillId="0" borderId="9" xfId="1" applyFont="1" applyBorder="1" applyAlignment="1">
      <alignment vertical="center"/>
    </xf>
    <xf numFmtId="44" fontId="8" fillId="0" borderId="6" xfId="2" applyFont="1" applyBorder="1" applyAlignment="1">
      <alignment vertical="center"/>
    </xf>
    <xf numFmtId="44" fontId="4" fillId="3" borderId="1" xfId="2" applyFont="1" applyFill="1" applyBorder="1" applyAlignment="1">
      <alignment vertical="center"/>
    </xf>
    <xf numFmtId="0" fontId="8" fillId="0" borderId="0" xfId="0" applyFont="1" applyAlignment="1"/>
    <xf numFmtId="43" fontId="8" fillId="0" borderId="0" xfId="1" applyFont="1" applyAlignment="1"/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44" fontId="4" fillId="5" borderId="14" xfId="0" applyNumberFormat="1" applyFont="1" applyFill="1" applyBorder="1" applyAlignment="1">
      <alignment vertical="center"/>
    </xf>
    <xf numFmtId="44" fontId="4" fillId="5" borderId="1" xfId="2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44" fontId="7" fillId="6" borderId="6" xfId="0" applyNumberFormat="1" applyFont="1" applyFill="1" applyBorder="1" applyAlignment="1">
      <alignment vertical="center"/>
    </xf>
    <xf numFmtId="44" fontId="7" fillId="6" borderId="4" xfId="2" applyFont="1" applyFill="1" applyBorder="1" applyAlignment="1"/>
    <xf numFmtId="44" fontId="7" fillId="6" borderId="15" xfId="2" applyFont="1" applyFill="1" applyBorder="1" applyAlignment="1">
      <alignment vertical="center"/>
    </xf>
    <xf numFmtId="0" fontId="8" fillId="6" borderId="3" xfId="0" applyFont="1" applyFill="1" applyBorder="1" applyAlignment="1"/>
    <xf numFmtId="0" fontId="8" fillId="6" borderId="0" xfId="0" applyFont="1" applyFill="1" applyBorder="1" applyAlignment="1"/>
    <xf numFmtId="43" fontId="8" fillId="6" borderId="0" xfId="1" applyFont="1" applyFill="1" applyBorder="1" applyAlignment="1"/>
    <xf numFmtId="44" fontId="8" fillId="6" borderId="7" xfId="2" applyFont="1" applyFill="1" applyBorder="1" applyAlignment="1"/>
    <xf numFmtId="44" fontId="8" fillId="6" borderId="3" xfId="2" applyFont="1" applyFill="1" applyBorder="1" applyAlignment="1"/>
    <xf numFmtId="44" fontId="8" fillId="6" borderId="10" xfId="2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44" fontId="7" fillId="6" borderId="3" xfId="2" applyFont="1" applyFill="1" applyBorder="1" applyAlignment="1"/>
    <xf numFmtId="0" fontId="8" fillId="6" borderId="8" xfId="0" applyFont="1" applyFill="1" applyBorder="1" applyAlignment="1"/>
    <xf numFmtId="0" fontId="8" fillId="6" borderId="9" xfId="0" applyFont="1" applyFill="1" applyBorder="1" applyAlignment="1"/>
    <xf numFmtId="43" fontId="8" fillId="6" borderId="9" xfId="1" applyFont="1" applyFill="1" applyBorder="1" applyAlignment="1"/>
    <xf numFmtId="44" fontId="8" fillId="6" borderId="11" xfId="2" applyFont="1" applyFill="1" applyBorder="1" applyAlignment="1"/>
    <xf numFmtId="44" fontId="8" fillId="6" borderId="8" xfId="2" applyFont="1" applyFill="1" applyBorder="1" applyAlignment="1"/>
    <xf numFmtId="44" fontId="8" fillId="6" borderId="2" xfId="2" applyFont="1" applyFill="1" applyBorder="1" applyAlignment="1">
      <alignment vertical="center"/>
    </xf>
    <xf numFmtId="0" fontId="2" fillId="0" borderId="0" xfId="0" applyFont="1" applyBorder="1" applyAlignment="1"/>
    <xf numFmtId="0" fontId="4" fillId="7" borderId="0" xfId="0" applyFont="1" applyFill="1" applyBorder="1" applyAlignment="1">
      <alignment vertical="center"/>
    </xf>
    <xf numFmtId="0" fontId="0" fillId="7" borderId="0" xfId="0" applyFill="1" applyBorder="1" applyAlignment="1"/>
    <xf numFmtId="44" fontId="5" fillId="4" borderId="12" xfId="2" applyFont="1" applyFill="1" applyBorder="1" applyAlignment="1">
      <alignment horizontal="center" vertical="center"/>
    </xf>
    <xf numFmtId="0" fontId="8" fillId="0" borderId="0" xfId="0" applyFont="1"/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5"/>
  <sheetViews>
    <sheetView tabSelected="1" view="pageLayout" workbookViewId="0">
      <selection sqref="A1:F1"/>
    </sheetView>
  </sheetViews>
  <sheetFormatPr baseColWidth="10" defaultRowHeight="15" x14ac:dyDescent="0"/>
  <cols>
    <col min="1" max="1" width="9.5" style="1" customWidth="1"/>
    <col min="2" max="2" width="33.33203125" style="1" customWidth="1"/>
    <col min="3" max="3" width="15" style="4" customWidth="1"/>
    <col min="4" max="6" width="15" style="3" customWidth="1"/>
    <col min="7" max="7" width="10.83203125" style="1"/>
    <col min="8" max="8" width="21.1640625" style="1" bestFit="1" customWidth="1"/>
    <col min="9" max="16384" width="10.83203125" style="1"/>
  </cols>
  <sheetData>
    <row r="1" spans="1:9" ht="31" customHeight="1">
      <c r="A1" s="88" t="s">
        <v>37</v>
      </c>
      <c r="B1" s="88"/>
      <c r="C1" s="88"/>
      <c r="D1" s="88"/>
      <c r="E1" s="88"/>
      <c r="F1" s="88"/>
    </row>
    <row r="2" spans="1:9">
      <c r="A2" s="89" t="s">
        <v>38</v>
      </c>
      <c r="B2" s="89"/>
      <c r="C2" s="89"/>
      <c r="D2" s="89"/>
      <c r="E2" s="89"/>
      <c r="F2" s="89"/>
    </row>
    <row r="3" spans="1:9" s="2" customFormat="1">
      <c r="A3" s="90" t="s">
        <v>39</v>
      </c>
      <c r="B3" s="90"/>
      <c r="C3" s="90"/>
      <c r="D3" s="90"/>
      <c r="E3" s="5" t="s">
        <v>40</v>
      </c>
      <c r="F3" s="5" t="s">
        <v>41</v>
      </c>
      <c r="G3" s="83"/>
    </row>
    <row r="4" spans="1:9">
      <c r="A4" s="6" t="s">
        <v>42</v>
      </c>
      <c r="B4" s="7"/>
      <c r="C4" s="7"/>
      <c r="D4" s="7"/>
      <c r="E4" s="7"/>
      <c r="F4" s="8"/>
    </row>
    <row r="5" spans="1:9">
      <c r="A5" s="9"/>
      <c r="B5" s="10" t="s">
        <v>43</v>
      </c>
      <c r="C5" s="11">
        <v>325</v>
      </c>
      <c r="D5" s="12"/>
      <c r="E5" s="10"/>
      <c r="F5" s="13"/>
      <c r="I5" s="3"/>
    </row>
    <row r="6" spans="1:9">
      <c r="A6" s="9"/>
      <c r="B6" s="10" t="s">
        <v>44</v>
      </c>
      <c r="C6" s="11">
        <v>575</v>
      </c>
      <c r="D6" s="12"/>
      <c r="E6" s="10"/>
      <c r="F6" s="13"/>
    </row>
    <row r="7" spans="1:9">
      <c r="A7" s="9"/>
      <c r="B7" s="10" t="s">
        <v>45</v>
      </c>
      <c r="C7" s="11">
        <f>14*55</f>
        <v>770</v>
      </c>
      <c r="D7" s="10"/>
      <c r="E7" s="10"/>
      <c r="F7" s="13"/>
    </row>
    <row r="8" spans="1:9" ht="33" customHeight="1">
      <c r="A8" s="14" t="s">
        <v>46</v>
      </c>
      <c r="B8" s="15"/>
      <c r="C8" s="15"/>
      <c r="D8" s="16">
        <f>SUM(C5:C7)</f>
        <v>1670</v>
      </c>
      <c r="E8" s="16">
        <f>450*3</f>
        <v>1350</v>
      </c>
      <c r="F8" s="17">
        <f>D8-E8</f>
        <v>320</v>
      </c>
      <c r="I8" s="3"/>
    </row>
    <row r="9" spans="1:9" s="2" customFormat="1">
      <c r="A9" s="91" t="s">
        <v>47</v>
      </c>
      <c r="B9" s="91"/>
      <c r="C9" s="91"/>
      <c r="D9" s="91"/>
      <c r="E9" s="18" t="s">
        <v>40</v>
      </c>
      <c r="F9" s="18" t="s">
        <v>48</v>
      </c>
      <c r="G9" s="83"/>
    </row>
    <row r="10" spans="1:9">
      <c r="A10" s="19" t="s">
        <v>49</v>
      </c>
      <c r="B10" s="20"/>
      <c r="C10" s="21"/>
      <c r="D10" s="22"/>
      <c r="E10" s="23"/>
      <c r="F10" s="24"/>
    </row>
    <row r="11" spans="1:9">
      <c r="A11" s="25"/>
      <c r="B11" s="26" t="s">
        <v>50</v>
      </c>
      <c r="C11" s="27"/>
      <c r="D11" s="28">
        <v>300</v>
      </c>
      <c r="E11" s="29">
        <v>300</v>
      </c>
      <c r="F11" s="30">
        <f>E11-D11</f>
        <v>0</v>
      </c>
    </row>
    <row r="12" spans="1:9">
      <c r="A12" s="19" t="s">
        <v>51</v>
      </c>
      <c r="B12" s="20"/>
      <c r="C12" s="21"/>
      <c r="D12" s="22"/>
      <c r="E12" s="23"/>
      <c r="F12" s="24"/>
    </row>
    <row r="13" spans="1:9">
      <c r="A13" s="31"/>
      <c r="B13" s="32" t="s">
        <v>52</v>
      </c>
      <c r="C13" s="21"/>
      <c r="D13" s="22"/>
      <c r="E13" s="23"/>
      <c r="F13" s="24"/>
    </row>
    <row r="14" spans="1:9">
      <c r="A14" s="33"/>
      <c r="B14" s="32" t="s">
        <v>53</v>
      </c>
      <c r="C14" s="21">
        <v>294</v>
      </c>
      <c r="D14" s="22"/>
      <c r="E14" s="23"/>
      <c r="F14" s="24"/>
    </row>
    <row r="15" spans="1:9">
      <c r="A15" s="33"/>
      <c r="B15" s="32" t="s">
        <v>54</v>
      </c>
      <c r="C15" s="34">
        <v>0.55000000000000004</v>
      </c>
      <c r="D15" s="22"/>
      <c r="E15" s="23"/>
      <c r="F15" s="24"/>
    </row>
    <row r="16" spans="1:9">
      <c r="A16" s="35"/>
      <c r="B16" s="36" t="s">
        <v>55</v>
      </c>
      <c r="C16" s="27"/>
      <c r="D16" s="28">
        <f>C14*C15</f>
        <v>161.70000000000002</v>
      </c>
      <c r="E16" s="29">
        <v>137.5</v>
      </c>
      <c r="F16" s="30">
        <f>E16-D16</f>
        <v>-24.200000000000017</v>
      </c>
    </row>
    <row r="17" spans="1:6">
      <c r="A17" s="37" t="s">
        <v>56</v>
      </c>
      <c r="B17" s="38"/>
      <c r="C17" s="39"/>
      <c r="D17" s="22"/>
      <c r="E17" s="23"/>
      <c r="F17" s="24"/>
    </row>
    <row r="18" spans="1:6">
      <c r="A18" s="33"/>
      <c r="B18" s="32" t="s">
        <v>57</v>
      </c>
      <c r="C18" s="39">
        <v>2</v>
      </c>
      <c r="D18" s="22"/>
      <c r="E18" s="23"/>
      <c r="F18" s="24"/>
    </row>
    <row r="19" spans="1:6">
      <c r="A19" s="33"/>
      <c r="B19" s="32" t="s">
        <v>58</v>
      </c>
      <c r="C19" s="40">
        <v>104.5</v>
      </c>
      <c r="D19" s="22"/>
      <c r="E19" s="23"/>
      <c r="F19" s="24"/>
    </row>
    <row r="20" spans="1:6">
      <c r="A20" s="35"/>
      <c r="B20" s="36" t="s">
        <v>59</v>
      </c>
      <c r="C20" s="41"/>
      <c r="D20" s="28">
        <f>C18*C19</f>
        <v>209</v>
      </c>
      <c r="E20" s="29">
        <v>160</v>
      </c>
      <c r="F20" s="30">
        <f>E20-D20</f>
        <v>-49</v>
      </c>
    </row>
    <row r="21" spans="1:6">
      <c r="A21" s="37" t="s">
        <v>60</v>
      </c>
      <c r="B21" s="38"/>
      <c r="C21" s="39"/>
      <c r="D21" s="22"/>
      <c r="E21" s="23"/>
      <c r="F21" s="24"/>
    </row>
    <row r="22" spans="1:6">
      <c r="A22" s="33"/>
      <c r="B22" s="32" t="s">
        <v>61</v>
      </c>
      <c r="C22" s="42">
        <v>3.5</v>
      </c>
      <c r="D22" s="22"/>
      <c r="E22" s="23"/>
      <c r="F22" s="24"/>
    </row>
    <row r="23" spans="1:6">
      <c r="A23" s="33"/>
      <c r="B23" s="32" t="s">
        <v>62</v>
      </c>
      <c r="C23" s="42">
        <v>5.75</v>
      </c>
      <c r="D23" s="22"/>
      <c r="E23" s="23"/>
      <c r="F23" s="24"/>
    </row>
    <row r="24" spans="1:6">
      <c r="A24" s="33"/>
      <c r="B24" s="32" t="s">
        <v>63</v>
      </c>
      <c r="C24" s="42">
        <v>18</v>
      </c>
      <c r="D24" s="43"/>
      <c r="E24" s="24"/>
      <c r="F24" s="24"/>
    </row>
    <row r="25" spans="1:6">
      <c r="A25" s="33"/>
      <c r="B25" s="32" t="s">
        <v>64</v>
      </c>
      <c r="C25" s="42">
        <v>0</v>
      </c>
      <c r="D25" s="43"/>
      <c r="E25" s="24"/>
      <c r="F25" s="24"/>
    </row>
    <row r="26" spans="1:6">
      <c r="A26" s="33"/>
      <c r="B26" s="32" t="s">
        <v>65</v>
      </c>
      <c r="C26" s="42">
        <v>8.75</v>
      </c>
      <c r="D26" s="43"/>
      <c r="E26" s="24"/>
      <c r="F26" s="24"/>
    </row>
    <row r="27" spans="1:6">
      <c r="A27" s="33"/>
      <c r="B27" s="32" t="s">
        <v>66</v>
      </c>
      <c r="C27" s="42">
        <v>35</v>
      </c>
      <c r="D27" s="43"/>
      <c r="E27" s="24"/>
      <c r="F27" s="24"/>
    </row>
    <row r="28" spans="1:6">
      <c r="A28" s="33"/>
      <c r="B28" s="32" t="s">
        <v>67</v>
      </c>
      <c r="C28" s="42">
        <v>0</v>
      </c>
      <c r="D28" s="43"/>
      <c r="E28" s="24"/>
      <c r="F28" s="24"/>
    </row>
    <row r="29" spans="1:6">
      <c r="A29" s="33"/>
      <c r="B29" s="32" t="s">
        <v>68</v>
      </c>
      <c r="C29" s="42">
        <v>8.75</v>
      </c>
      <c r="D29" s="43"/>
      <c r="E29" s="24"/>
      <c r="F29" s="24"/>
    </row>
    <row r="30" spans="1:6">
      <c r="A30" s="33"/>
      <c r="B30" s="32" t="s">
        <v>69</v>
      </c>
      <c r="C30" s="42">
        <v>12.75</v>
      </c>
      <c r="D30" s="43"/>
      <c r="E30" s="24"/>
      <c r="F30" s="24"/>
    </row>
    <row r="31" spans="1:6">
      <c r="A31" s="35"/>
      <c r="B31" s="26" t="s">
        <v>70</v>
      </c>
      <c r="C31" s="44"/>
      <c r="D31" s="45">
        <f>SUM(C22:C30)</f>
        <v>92.5</v>
      </c>
      <c r="E31" s="30">
        <v>90</v>
      </c>
      <c r="F31" s="30">
        <f>E31-D31</f>
        <v>-2.5</v>
      </c>
    </row>
    <row r="32" spans="1:6" ht="24" customHeight="1">
      <c r="A32" s="92" t="s">
        <v>71</v>
      </c>
      <c r="B32" s="93"/>
      <c r="C32" s="93"/>
      <c r="D32" s="46">
        <f>SUM(D10:D31)</f>
        <v>763.2</v>
      </c>
      <c r="E32" s="46">
        <f>SUM(E10:E31)</f>
        <v>687.5</v>
      </c>
      <c r="F32" s="46">
        <f>E32-D32</f>
        <v>-75.700000000000045</v>
      </c>
    </row>
    <row r="33" spans="1:6" ht="24" customHeight="1">
      <c r="A33" s="47" t="s">
        <v>72</v>
      </c>
      <c r="B33" s="47"/>
      <c r="C33" s="47"/>
      <c r="D33" s="48">
        <f>D8-D32</f>
        <v>906.8</v>
      </c>
      <c r="E33" s="48">
        <f>E8-E32</f>
        <v>662.5</v>
      </c>
      <c r="F33" s="48">
        <f>D33-E33</f>
        <v>244.29999999999995</v>
      </c>
    </row>
    <row r="34" spans="1:6">
      <c r="A34" s="38"/>
      <c r="B34" s="32"/>
      <c r="C34" s="49"/>
      <c r="D34" s="42"/>
      <c r="E34" s="42"/>
      <c r="F34" s="42"/>
    </row>
    <row r="69" spans="1:6">
      <c r="A69" s="38"/>
      <c r="B69" s="32"/>
      <c r="C69" s="49"/>
      <c r="D69" s="42"/>
      <c r="E69" s="42"/>
      <c r="F69" s="42"/>
    </row>
    <row r="107" spans="1:6">
      <c r="A107" s="38"/>
      <c r="B107" s="32"/>
      <c r="C107" s="49"/>
      <c r="D107" s="42"/>
      <c r="E107" s="42"/>
      <c r="F107" s="42"/>
    </row>
    <row r="135" spans="1:6">
      <c r="A135" s="57"/>
      <c r="B135" s="57"/>
      <c r="C135" s="58"/>
      <c r="D135" s="12"/>
      <c r="E135" s="12"/>
      <c r="F135" s="12"/>
    </row>
  </sheetData>
  <mergeCells count="5">
    <mergeCell ref="A1:F1"/>
    <mergeCell ref="A2:F2"/>
    <mergeCell ref="A3:D3"/>
    <mergeCell ref="A9:D9"/>
    <mergeCell ref="A32:C32"/>
  </mergeCells>
  <phoneticPr fontId="3" type="noConversion"/>
  <printOptions horizontalCentered="1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&amp;"Lucida Grande,Regular"&amp;12&amp;G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Layout" zoomScaleNormal="85" zoomScalePageLayoutView="85" workbookViewId="0">
      <selection sqref="A1:F1"/>
    </sheetView>
  </sheetViews>
  <sheetFormatPr baseColWidth="10" defaultRowHeight="15" x14ac:dyDescent="0"/>
  <cols>
    <col min="1" max="1" width="9.5" customWidth="1"/>
    <col min="2" max="2" width="33.33203125" customWidth="1"/>
    <col min="3" max="6" width="15" customWidth="1"/>
  </cols>
  <sheetData>
    <row r="1" spans="1:7" s="1" customFormat="1" ht="31" customHeight="1">
      <c r="A1" s="88" t="s">
        <v>73</v>
      </c>
      <c r="B1" s="88"/>
      <c r="C1" s="88"/>
      <c r="D1" s="88"/>
      <c r="E1" s="88"/>
      <c r="F1" s="88"/>
    </row>
    <row r="2" spans="1:7" s="1" customFormat="1">
      <c r="A2" s="89" t="s">
        <v>74</v>
      </c>
      <c r="B2" s="89"/>
      <c r="C2" s="89"/>
      <c r="D2" s="89"/>
      <c r="E2" s="89"/>
      <c r="F2" s="89"/>
    </row>
    <row r="3" spans="1:7" s="2" customFormat="1">
      <c r="A3" s="90" t="s">
        <v>39</v>
      </c>
      <c r="B3" s="90"/>
      <c r="C3" s="90"/>
      <c r="D3" s="90"/>
      <c r="E3" s="5" t="s">
        <v>40</v>
      </c>
      <c r="F3" s="86" t="s">
        <v>41</v>
      </c>
      <c r="G3" s="83"/>
    </row>
    <row r="4" spans="1:7" s="1" customFormat="1">
      <c r="A4" s="6" t="s">
        <v>42</v>
      </c>
      <c r="B4" s="7"/>
      <c r="C4" s="7"/>
      <c r="D4" s="7"/>
      <c r="E4" s="7"/>
      <c r="F4" s="8"/>
    </row>
    <row r="5" spans="1:7" s="1" customFormat="1">
      <c r="A5" s="9"/>
      <c r="B5" s="10" t="s">
        <v>75</v>
      </c>
      <c r="C5" s="11">
        <v>325</v>
      </c>
      <c r="D5" s="12"/>
      <c r="E5" s="10"/>
      <c r="F5" s="13"/>
    </row>
    <row r="6" spans="1:7" s="1" customFormat="1">
      <c r="A6" s="9"/>
      <c r="B6" s="10" t="s">
        <v>76</v>
      </c>
      <c r="C6" s="11">
        <v>575</v>
      </c>
      <c r="D6" s="12"/>
      <c r="E6" s="10"/>
      <c r="F6" s="13"/>
    </row>
    <row r="7" spans="1:7" s="1" customFormat="1">
      <c r="A7" s="9"/>
      <c r="B7" s="10" t="s">
        <v>77</v>
      </c>
      <c r="C7" s="11">
        <v>575</v>
      </c>
      <c r="D7" s="12"/>
      <c r="E7" s="10"/>
      <c r="F7" s="13"/>
    </row>
    <row r="8" spans="1:7" s="1" customFormat="1">
      <c r="A8" s="9"/>
      <c r="B8" s="10" t="s">
        <v>36</v>
      </c>
      <c r="C8" s="11">
        <v>475</v>
      </c>
      <c r="D8" s="12"/>
      <c r="E8" s="10"/>
      <c r="F8" s="13"/>
    </row>
    <row r="9" spans="1:7" s="1" customFormat="1">
      <c r="A9" s="9"/>
      <c r="B9" s="10" t="s">
        <v>78</v>
      </c>
      <c r="C9" s="11">
        <v>475</v>
      </c>
      <c r="D9" s="12"/>
      <c r="E9" s="10"/>
      <c r="F9" s="13"/>
    </row>
    <row r="10" spans="1:7" s="1" customFormat="1">
      <c r="A10" s="9"/>
      <c r="B10" s="10" t="s">
        <v>79</v>
      </c>
      <c r="C10" s="11">
        <f>8*55</f>
        <v>440</v>
      </c>
      <c r="D10" s="10"/>
      <c r="E10" s="10"/>
      <c r="F10" s="13"/>
    </row>
    <row r="11" spans="1:7" s="1" customFormat="1" ht="33" customHeight="1">
      <c r="A11" s="14" t="s">
        <v>80</v>
      </c>
      <c r="B11" s="15"/>
      <c r="C11" s="15"/>
      <c r="D11" s="16">
        <f>SUM(C5:C10)</f>
        <v>2865</v>
      </c>
      <c r="E11" s="16">
        <f>450*3</f>
        <v>1350</v>
      </c>
      <c r="F11" s="17">
        <f>D11-E11</f>
        <v>1515</v>
      </c>
    </row>
    <row r="12" spans="1:7" s="2" customFormat="1">
      <c r="A12" s="91" t="s">
        <v>47</v>
      </c>
      <c r="B12" s="91"/>
      <c r="C12" s="91"/>
      <c r="D12" s="91"/>
      <c r="E12" s="18" t="s">
        <v>40</v>
      </c>
      <c r="F12" s="18" t="s">
        <v>48</v>
      </c>
    </row>
    <row r="13" spans="1:7" s="1" customFormat="1">
      <c r="A13" s="19" t="s">
        <v>49</v>
      </c>
      <c r="B13" s="20"/>
      <c r="C13" s="21"/>
      <c r="D13" s="22"/>
      <c r="E13" s="23"/>
      <c r="F13" s="24"/>
    </row>
    <row r="14" spans="1:7" s="1" customFormat="1">
      <c r="A14" s="25"/>
      <c r="B14" s="26" t="s">
        <v>50</v>
      </c>
      <c r="C14" s="27"/>
      <c r="D14" s="28">
        <v>450</v>
      </c>
      <c r="E14" s="29">
        <v>300</v>
      </c>
      <c r="F14" s="30">
        <f>E14-D14</f>
        <v>-150</v>
      </c>
    </row>
    <row r="15" spans="1:7" s="1" customFormat="1">
      <c r="A15" s="50" t="s">
        <v>51</v>
      </c>
      <c r="B15" s="51"/>
      <c r="C15" s="52"/>
      <c r="D15" s="53"/>
      <c r="E15" s="23"/>
      <c r="F15" s="43"/>
    </row>
    <row r="16" spans="1:7" s="1" customFormat="1">
      <c r="A16" s="31"/>
      <c r="B16" s="32" t="s">
        <v>81</v>
      </c>
      <c r="C16" s="21"/>
      <c r="D16" s="22"/>
      <c r="E16" s="23"/>
      <c r="F16" s="43"/>
    </row>
    <row r="17" spans="1:6" s="1" customFormat="1">
      <c r="A17" s="33"/>
      <c r="B17" s="32" t="s">
        <v>53</v>
      </c>
      <c r="C17" s="21">
        <f>191*2</f>
        <v>382</v>
      </c>
      <c r="D17" s="22"/>
      <c r="E17" s="23"/>
      <c r="F17" s="43"/>
    </row>
    <row r="18" spans="1:6" s="1" customFormat="1">
      <c r="A18" s="33"/>
      <c r="B18" s="32" t="s">
        <v>54</v>
      </c>
      <c r="C18" s="34">
        <v>0.55000000000000004</v>
      </c>
      <c r="D18" s="22"/>
      <c r="E18" s="23"/>
      <c r="F18" s="43"/>
    </row>
    <row r="19" spans="1:6" s="1" customFormat="1">
      <c r="A19" s="33"/>
      <c r="B19" s="32" t="s">
        <v>82</v>
      </c>
      <c r="C19" s="34">
        <f>55*2</f>
        <v>110</v>
      </c>
      <c r="D19" s="22"/>
      <c r="E19" s="23"/>
      <c r="F19" s="43"/>
    </row>
    <row r="20" spans="1:6" s="1" customFormat="1">
      <c r="A20" s="35"/>
      <c r="B20" s="36" t="s">
        <v>55</v>
      </c>
      <c r="C20" s="27"/>
      <c r="D20" s="28">
        <f>C17*C18+C19</f>
        <v>320.10000000000002</v>
      </c>
      <c r="E20" s="29">
        <v>137.5</v>
      </c>
      <c r="F20" s="45">
        <f>E20-D20</f>
        <v>-182.60000000000002</v>
      </c>
    </row>
    <row r="21" spans="1:6" s="1" customFormat="1">
      <c r="A21" s="37" t="s">
        <v>56</v>
      </c>
      <c r="B21" s="38"/>
      <c r="C21" s="39"/>
      <c r="D21" s="22"/>
      <c r="E21" s="23"/>
      <c r="F21" s="43"/>
    </row>
    <row r="22" spans="1:6" s="1" customFormat="1">
      <c r="A22" s="33"/>
      <c r="B22" s="32" t="s">
        <v>83</v>
      </c>
      <c r="C22" s="39">
        <v>1</v>
      </c>
      <c r="D22" s="22"/>
      <c r="E22" s="23"/>
      <c r="F22" s="43"/>
    </row>
    <row r="23" spans="1:6" s="1" customFormat="1">
      <c r="A23" s="33"/>
      <c r="B23" s="32" t="s">
        <v>58</v>
      </c>
      <c r="C23" s="40">
        <v>0</v>
      </c>
      <c r="D23" s="22"/>
      <c r="E23" s="23"/>
      <c r="F23" s="43"/>
    </row>
    <row r="24" spans="1:6" s="1" customFormat="1">
      <c r="A24" s="35"/>
      <c r="B24" s="36" t="s">
        <v>59</v>
      </c>
      <c r="C24" s="41"/>
      <c r="D24" s="28">
        <f>C22*C23</f>
        <v>0</v>
      </c>
      <c r="E24" s="29">
        <v>160</v>
      </c>
      <c r="F24" s="45">
        <f>E24-D24</f>
        <v>160</v>
      </c>
    </row>
    <row r="25" spans="1:6" s="1" customFormat="1">
      <c r="A25" s="37" t="s">
        <v>60</v>
      </c>
      <c r="B25" s="38"/>
      <c r="C25" s="39"/>
      <c r="D25" s="22"/>
      <c r="E25" s="23"/>
      <c r="F25" s="43"/>
    </row>
    <row r="26" spans="1:6" s="1" customFormat="1">
      <c r="A26" s="33"/>
      <c r="B26" s="32" t="s">
        <v>84</v>
      </c>
      <c r="C26" s="42">
        <v>3.5</v>
      </c>
      <c r="D26" s="22"/>
      <c r="E26" s="23"/>
      <c r="F26" s="43"/>
    </row>
    <row r="27" spans="1:6" s="1" customFormat="1">
      <c r="A27" s="33"/>
      <c r="B27" s="32" t="s">
        <v>85</v>
      </c>
      <c r="C27" s="42">
        <v>5.75</v>
      </c>
      <c r="D27" s="22"/>
      <c r="E27" s="23"/>
      <c r="F27" s="43"/>
    </row>
    <row r="28" spans="1:6" s="1" customFormat="1">
      <c r="A28" s="33"/>
      <c r="B28" s="32" t="s">
        <v>86</v>
      </c>
      <c r="C28" s="42">
        <v>45</v>
      </c>
      <c r="D28" s="43"/>
      <c r="E28" s="24"/>
      <c r="F28" s="43"/>
    </row>
    <row r="29" spans="1:6" s="1" customFormat="1">
      <c r="A29" s="33"/>
      <c r="B29" s="32" t="s">
        <v>87</v>
      </c>
      <c r="C29" s="42">
        <v>0</v>
      </c>
      <c r="D29" s="43"/>
      <c r="E29" s="24"/>
      <c r="F29" s="43"/>
    </row>
    <row r="30" spans="1:6" s="1" customFormat="1">
      <c r="A30" s="33"/>
      <c r="B30" s="32" t="s">
        <v>88</v>
      </c>
      <c r="C30" s="42">
        <v>5.75</v>
      </c>
      <c r="D30" s="43"/>
      <c r="E30" s="24"/>
      <c r="F30" s="43"/>
    </row>
    <row r="31" spans="1:6" s="1" customFormat="1">
      <c r="A31" s="33"/>
      <c r="B31" s="32" t="s">
        <v>89</v>
      </c>
      <c r="C31" s="42">
        <v>0</v>
      </c>
      <c r="D31" s="43"/>
      <c r="E31" s="24"/>
      <c r="F31" s="43"/>
    </row>
    <row r="32" spans="1:6" s="1" customFormat="1">
      <c r="A32" s="35"/>
      <c r="B32" s="26" t="s">
        <v>70</v>
      </c>
      <c r="C32" s="54"/>
      <c r="D32" s="45">
        <f>SUM(C26:C31)</f>
        <v>60</v>
      </c>
      <c r="E32" s="30">
        <v>90</v>
      </c>
      <c r="F32" s="45">
        <f>E32-D32</f>
        <v>30</v>
      </c>
    </row>
    <row r="33" spans="1:6" s="1" customFormat="1" ht="24" customHeight="1">
      <c r="A33" s="92" t="s">
        <v>90</v>
      </c>
      <c r="B33" s="93"/>
      <c r="C33" s="93"/>
      <c r="D33" s="46">
        <f>SUM(D13:D32)</f>
        <v>830.1</v>
      </c>
      <c r="E33" s="46">
        <f>SUM(E13:E32)</f>
        <v>687.5</v>
      </c>
      <c r="F33" s="46">
        <f>E33-D33</f>
        <v>-142.60000000000002</v>
      </c>
    </row>
    <row r="34" spans="1:6" s="1" customFormat="1" ht="24" customHeight="1">
      <c r="A34" s="47" t="s">
        <v>91</v>
      </c>
      <c r="B34" s="47"/>
      <c r="C34" s="47"/>
      <c r="D34" s="48">
        <f>D11-D33</f>
        <v>2034.9</v>
      </c>
      <c r="E34" s="48">
        <f>E11-E33</f>
        <v>662.5</v>
      </c>
      <c r="F34" s="48">
        <f>D34-E34</f>
        <v>1372.4</v>
      </c>
    </row>
    <row r="35" spans="1:6">
      <c r="A35" s="87"/>
      <c r="B35" s="87"/>
      <c r="C35" s="87"/>
      <c r="D35" s="87"/>
      <c r="E35" s="87"/>
      <c r="F35" s="87"/>
    </row>
  </sheetData>
  <mergeCells count="5">
    <mergeCell ref="A1:F1"/>
    <mergeCell ref="A2:F2"/>
    <mergeCell ref="A3:D3"/>
    <mergeCell ref="A12:D12"/>
    <mergeCell ref="A33:C33"/>
  </mergeCells>
  <phoneticPr fontId="9" type="noConversion"/>
  <printOptions horizontalCentered="1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&amp;"Lucida Grande,Regular"&amp;12&amp;G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zoomScaleNormal="90" zoomScalePageLayoutView="90" workbookViewId="0">
      <selection sqref="A1:F1"/>
    </sheetView>
  </sheetViews>
  <sheetFormatPr baseColWidth="10" defaultRowHeight="15" x14ac:dyDescent="0"/>
  <cols>
    <col min="1" max="1" width="9.5" customWidth="1"/>
    <col min="2" max="2" width="33.33203125" customWidth="1"/>
    <col min="3" max="6" width="15" customWidth="1"/>
  </cols>
  <sheetData>
    <row r="1" spans="1:7" s="1" customFormat="1" ht="31" customHeight="1">
      <c r="A1" s="88" t="s">
        <v>92</v>
      </c>
      <c r="B1" s="88"/>
      <c r="C1" s="88"/>
      <c r="D1" s="88"/>
      <c r="E1" s="88"/>
      <c r="F1" s="88"/>
    </row>
    <row r="2" spans="1:7" s="1" customFormat="1">
      <c r="A2" s="89" t="s">
        <v>93</v>
      </c>
      <c r="B2" s="89"/>
      <c r="C2" s="89"/>
      <c r="D2" s="89"/>
      <c r="E2" s="89"/>
      <c r="F2" s="89"/>
    </row>
    <row r="3" spans="1:7" s="2" customFormat="1">
      <c r="A3" s="90" t="s">
        <v>39</v>
      </c>
      <c r="B3" s="90"/>
      <c r="C3" s="90"/>
      <c r="D3" s="90"/>
      <c r="E3" s="5" t="s">
        <v>40</v>
      </c>
      <c r="F3" s="5" t="s">
        <v>41</v>
      </c>
      <c r="G3" s="83"/>
    </row>
    <row r="4" spans="1:7" s="1" customFormat="1">
      <c r="A4" s="6" t="s">
        <v>42</v>
      </c>
      <c r="B4" s="7"/>
      <c r="C4" s="7"/>
      <c r="D4" s="7"/>
      <c r="E4" s="7"/>
      <c r="F4" s="8"/>
    </row>
    <row r="5" spans="1:7" s="1" customFormat="1">
      <c r="A5" s="9"/>
      <c r="B5" s="10" t="s">
        <v>94</v>
      </c>
      <c r="C5" s="11">
        <v>650</v>
      </c>
      <c r="D5" s="12"/>
      <c r="E5" s="10"/>
      <c r="F5" s="13"/>
    </row>
    <row r="6" spans="1:7" s="1" customFormat="1">
      <c r="A6" s="9"/>
      <c r="B6" s="10" t="s">
        <v>95</v>
      </c>
      <c r="C6" s="11">
        <v>425</v>
      </c>
      <c r="D6" s="12"/>
      <c r="E6" s="10"/>
      <c r="F6" s="13"/>
    </row>
    <row r="7" spans="1:7" s="1" customFormat="1">
      <c r="A7" s="9"/>
      <c r="B7" s="10" t="s">
        <v>96</v>
      </c>
      <c r="C7" s="11">
        <v>600</v>
      </c>
      <c r="D7" s="12"/>
      <c r="E7" s="10"/>
      <c r="F7" s="13"/>
    </row>
    <row r="8" spans="1:7" s="1" customFormat="1">
      <c r="A8" s="9"/>
      <c r="B8" s="10" t="s">
        <v>97</v>
      </c>
      <c r="C8" s="11">
        <f>18*55</f>
        <v>990</v>
      </c>
      <c r="D8" s="10"/>
      <c r="E8" s="10"/>
      <c r="F8" s="13"/>
    </row>
    <row r="9" spans="1:7" s="1" customFormat="1" ht="33" customHeight="1">
      <c r="A9" s="14" t="s">
        <v>98</v>
      </c>
      <c r="B9" s="15"/>
      <c r="C9" s="15"/>
      <c r="D9" s="16">
        <f>SUM(C5:C8)</f>
        <v>2665</v>
      </c>
      <c r="E9" s="16">
        <f>450*3</f>
        <v>1350</v>
      </c>
      <c r="F9" s="17">
        <f>D9-E9</f>
        <v>1315</v>
      </c>
    </row>
    <row r="10" spans="1:7" s="2" customFormat="1">
      <c r="A10" s="91" t="s">
        <v>47</v>
      </c>
      <c r="B10" s="91"/>
      <c r="C10" s="91"/>
      <c r="D10" s="91"/>
      <c r="E10" s="18" t="s">
        <v>40</v>
      </c>
      <c r="F10" s="18" t="s">
        <v>48</v>
      </c>
    </row>
    <row r="11" spans="1:7" s="1" customFormat="1">
      <c r="A11" s="19" t="s">
        <v>49</v>
      </c>
      <c r="B11" s="20"/>
      <c r="C11" s="21"/>
      <c r="D11" s="22"/>
      <c r="E11" s="23"/>
      <c r="F11" s="24"/>
    </row>
    <row r="12" spans="1:7" s="1" customFormat="1">
      <c r="A12" s="25"/>
      <c r="B12" s="26" t="s">
        <v>50</v>
      </c>
      <c r="C12" s="27"/>
      <c r="D12" s="28">
        <v>350</v>
      </c>
      <c r="E12" s="29">
        <v>300</v>
      </c>
      <c r="F12" s="30">
        <f>E12-D12</f>
        <v>-50</v>
      </c>
    </row>
    <row r="13" spans="1:7" s="1" customFormat="1">
      <c r="A13" s="50" t="s">
        <v>51</v>
      </c>
      <c r="B13" s="51"/>
      <c r="C13" s="52"/>
      <c r="D13" s="53"/>
      <c r="E13" s="53"/>
      <c r="F13" s="55"/>
    </row>
    <row r="14" spans="1:7" s="1" customFormat="1">
      <c r="A14" s="31"/>
      <c r="B14" s="32" t="s">
        <v>52</v>
      </c>
      <c r="C14" s="21"/>
      <c r="D14" s="22"/>
      <c r="E14" s="22"/>
      <c r="F14" s="43"/>
    </row>
    <row r="15" spans="1:7" s="1" customFormat="1">
      <c r="A15" s="33"/>
      <c r="B15" s="32" t="s">
        <v>53</v>
      </c>
      <c r="C15" s="21">
        <f>417*2</f>
        <v>834</v>
      </c>
      <c r="D15" s="22"/>
      <c r="E15" s="22"/>
      <c r="F15" s="43"/>
    </row>
    <row r="16" spans="1:7" s="1" customFormat="1">
      <c r="A16" s="33"/>
      <c r="B16" s="32" t="s">
        <v>54</v>
      </c>
      <c r="C16" s="34">
        <v>0.55000000000000004</v>
      </c>
      <c r="D16" s="22"/>
      <c r="E16" s="22"/>
      <c r="F16" s="43"/>
    </row>
    <row r="17" spans="1:6" s="1" customFormat="1">
      <c r="A17" s="35"/>
      <c r="B17" s="36" t="s">
        <v>55</v>
      </c>
      <c r="C17" s="27"/>
      <c r="D17" s="28">
        <f>C15*C16</f>
        <v>458.70000000000005</v>
      </c>
      <c r="E17" s="28">
        <v>137.5</v>
      </c>
      <c r="F17" s="45">
        <f>E17-D17</f>
        <v>-321.20000000000005</v>
      </c>
    </row>
    <row r="18" spans="1:6" s="1" customFormat="1">
      <c r="A18" s="37" t="s">
        <v>56</v>
      </c>
      <c r="B18" s="38"/>
      <c r="C18" s="39"/>
      <c r="D18" s="22"/>
      <c r="E18" s="22"/>
      <c r="F18" s="43"/>
    </row>
    <row r="19" spans="1:6" s="1" customFormat="1">
      <c r="A19" s="33"/>
      <c r="B19" s="32" t="s">
        <v>99</v>
      </c>
      <c r="C19" s="39">
        <v>3</v>
      </c>
      <c r="D19" s="22"/>
      <c r="E19" s="22"/>
      <c r="F19" s="43"/>
    </row>
    <row r="20" spans="1:6" s="1" customFormat="1">
      <c r="A20" s="33"/>
      <c r="B20" s="32" t="s">
        <v>58</v>
      </c>
      <c r="C20" s="40">
        <v>0</v>
      </c>
      <c r="D20" s="22"/>
      <c r="E20" s="22"/>
      <c r="F20" s="43"/>
    </row>
    <row r="21" spans="1:6" s="1" customFormat="1">
      <c r="A21" s="35"/>
      <c r="B21" s="36" t="s">
        <v>59</v>
      </c>
      <c r="C21" s="41"/>
      <c r="D21" s="28">
        <f>C19*C20</f>
        <v>0</v>
      </c>
      <c r="E21" s="28">
        <v>160</v>
      </c>
      <c r="F21" s="45">
        <f>E21-D21</f>
        <v>160</v>
      </c>
    </row>
    <row r="22" spans="1:6" s="1" customFormat="1">
      <c r="A22" s="37" t="s">
        <v>60</v>
      </c>
      <c r="B22" s="38"/>
      <c r="C22" s="39"/>
      <c r="D22" s="22"/>
      <c r="E22" s="22"/>
      <c r="F22" s="43"/>
    </row>
    <row r="23" spans="1:6" s="1" customFormat="1">
      <c r="A23" s="33"/>
      <c r="B23" s="32" t="s">
        <v>100</v>
      </c>
      <c r="C23" s="42">
        <v>1.9</v>
      </c>
      <c r="D23" s="22"/>
      <c r="E23" s="22"/>
      <c r="F23" s="43"/>
    </row>
    <row r="24" spans="1:6" s="1" customFormat="1">
      <c r="A24" s="33"/>
      <c r="B24" s="32" t="s">
        <v>0</v>
      </c>
      <c r="C24" s="42">
        <v>5.75</v>
      </c>
      <c r="D24" s="22"/>
      <c r="E24" s="22"/>
      <c r="F24" s="43"/>
    </row>
    <row r="25" spans="1:6" s="1" customFormat="1">
      <c r="A25" s="33"/>
      <c r="B25" s="32" t="s">
        <v>1</v>
      </c>
      <c r="C25" s="42">
        <v>8.5</v>
      </c>
      <c r="D25" s="43"/>
      <c r="E25" s="43"/>
      <c r="F25" s="43"/>
    </row>
    <row r="26" spans="1:6" s="1" customFormat="1">
      <c r="A26" s="33"/>
      <c r="B26" s="32" t="s">
        <v>2</v>
      </c>
      <c r="C26" s="42">
        <v>1.9</v>
      </c>
      <c r="D26" s="43"/>
      <c r="E26" s="43"/>
      <c r="F26" s="43"/>
    </row>
    <row r="27" spans="1:6" s="1" customFormat="1">
      <c r="A27" s="33"/>
      <c r="B27" s="32" t="s">
        <v>3</v>
      </c>
      <c r="C27" s="42">
        <v>5.75</v>
      </c>
      <c r="D27" s="43"/>
      <c r="E27" s="43"/>
      <c r="F27" s="43"/>
    </row>
    <row r="28" spans="1:6" s="1" customFormat="1">
      <c r="A28" s="33"/>
      <c r="B28" s="32" t="s">
        <v>4</v>
      </c>
      <c r="C28" s="42">
        <v>15.8</v>
      </c>
      <c r="D28" s="43"/>
      <c r="E28" s="43"/>
      <c r="F28" s="43"/>
    </row>
    <row r="29" spans="1:6" s="1" customFormat="1">
      <c r="A29" s="33"/>
      <c r="B29" s="32" t="s">
        <v>5</v>
      </c>
      <c r="C29" s="42">
        <v>3.5</v>
      </c>
      <c r="D29" s="43"/>
      <c r="E29" s="43"/>
      <c r="F29" s="43"/>
    </row>
    <row r="30" spans="1:6" s="1" customFormat="1">
      <c r="A30" s="33"/>
      <c r="B30" s="32" t="s">
        <v>6</v>
      </c>
      <c r="C30" s="42">
        <v>5.75</v>
      </c>
      <c r="D30" s="43"/>
      <c r="E30" s="43"/>
      <c r="F30" s="43"/>
    </row>
    <row r="31" spans="1:6" s="1" customFormat="1">
      <c r="A31" s="33"/>
      <c r="B31" s="32" t="s">
        <v>7</v>
      </c>
      <c r="C31" s="42">
        <v>45</v>
      </c>
      <c r="D31" s="43"/>
      <c r="E31" s="43"/>
      <c r="F31" s="43"/>
    </row>
    <row r="32" spans="1:6" s="1" customFormat="1">
      <c r="A32" s="33"/>
      <c r="B32" s="32" t="s">
        <v>8</v>
      </c>
      <c r="C32" s="42">
        <v>3.5</v>
      </c>
      <c r="D32" s="43"/>
      <c r="E32" s="43"/>
      <c r="F32" s="43"/>
    </row>
    <row r="33" spans="1:6" s="1" customFormat="1">
      <c r="A33" s="33"/>
      <c r="B33" s="32" t="s">
        <v>9</v>
      </c>
      <c r="C33" s="42">
        <v>5.75</v>
      </c>
      <c r="D33" s="43"/>
      <c r="E33" s="43"/>
      <c r="F33" s="43"/>
    </row>
    <row r="34" spans="1:6" s="1" customFormat="1">
      <c r="A34" s="33"/>
      <c r="B34" s="32" t="s">
        <v>10</v>
      </c>
      <c r="C34" s="42">
        <v>15.75</v>
      </c>
      <c r="D34" s="43"/>
      <c r="E34" s="43"/>
      <c r="F34" s="43"/>
    </row>
    <row r="35" spans="1:6" s="1" customFormat="1">
      <c r="A35" s="35"/>
      <c r="B35" s="26" t="s">
        <v>70</v>
      </c>
      <c r="C35" s="54"/>
      <c r="D35" s="45">
        <f>SUM(C23:C34)</f>
        <v>118.85</v>
      </c>
      <c r="E35" s="45">
        <v>90</v>
      </c>
      <c r="F35" s="45">
        <f>E35-D35</f>
        <v>-28.849999999999994</v>
      </c>
    </row>
    <row r="36" spans="1:6" s="1" customFormat="1" ht="24" customHeight="1">
      <c r="A36" s="92" t="s">
        <v>11</v>
      </c>
      <c r="B36" s="93"/>
      <c r="C36" s="93"/>
      <c r="D36" s="46">
        <f>SUM(D11:D35)</f>
        <v>927.55000000000007</v>
      </c>
      <c r="E36" s="46">
        <f>SUM(E11:E35)</f>
        <v>687.5</v>
      </c>
      <c r="F36" s="56">
        <f>E36-D36</f>
        <v>-240.05000000000007</v>
      </c>
    </row>
    <row r="37" spans="1:6" s="1" customFormat="1" ht="24" customHeight="1">
      <c r="A37" s="47" t="s">
        <v>12</v>
      </c>
      <c r="B37" s="47"/>
      <c r="C37" s="47"/>
      <c r="D37" s="48">
        <f>D9-D36</f>
        <v>1737.4499999999998</v>
      </c>
      <c r="E37" s="48">
        <f>E9-E36</f>
        <v>662.5</v>
      </c>
      <c r="F37" s="48">
        <f>D37-E37</f>
        <v>1074.9499999999998</v>
      </c>
    </row>
  </sheetData>
  <mergeCells count="5">
    <mergeCell ref="A3:D3"/>
    <mergeCell ref="A10:D10"/>
    <mergeCell ref="A36:C36"/>
    <mergeCell ref="A2:F2"/>
    <mergeCell ref="A1:F1"/>
  </mergeCells>
  <phoneticPr fontId="9" type="noConversion"/>
  <printOptions horizontalCentered="1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&amp;"Lucida Grande,Regular"&amp;12 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Normal="92" zoomScalePageLayoutView="92" workbookViewId="0">
      <selection sqref="A1:F1"/>
    </sheetView>
  </sheetViews>
  <sheetFormatPr baseColWidth="10" defaultRowHeight="15" x14ac:dyDescent="0"/>
  <cols>
    <col min="1" max="1" width="9.5" customWidth="1"/>
    <col min="2" max="2" width="33.33203125" customWidth="1"/>
    <col min="3" max="6" width="15" customWidth="1"/>
  </cols>
  <sheetData>
    <row r="1" spans="1:7" s="1" customFormat="1" ht="31" customHeight="1">
      <c r="A1" s="88" t="s">
        <v>13</v>
      </c>
      <c r="B1" s="88"/>
      <c r="C1" s="88"/>
      <c r="D1" s="88"/>
      <c r="E1" s="88"/>
      <c r="F1" s="88"/>
    </row>
    <row r="2" spans="1:7" s="1" customFormat="1">
      <c r="A2" s="89" t="s">
        <v>14</v>
      </c>
      <c r="B2" s="89"/>
      <c r="C2" s="89"/>
      <c r="D2" s="89"/>
      <c r="E2" s="89"/>
      <c r="F2" s="89"/>
    </row>
    <row r="3" spans="1:7" s="2" customFormat="1">
      <c r="A3" s="90" t="s">
        <v>39</v>
      </c>
      <c r="B3" s="90"/>
      <c r="C3" s="90"/>
      <c r="D3" s="90"/>
      <c r="E3" s="5" t="s">
        <v>40</v>
      </c>
      <c r="F3" s="5" t="s">
        <v>41</v>
      </c>
      <c r="G3" s="83"/>
    </row>
    <row r="4" spans="1:7" s="1" customFormat="1">
      <c r="A4" s="6" t="s">
        <v>42</v>
      </c>
      <c r="B4" s="7"/>
      <c r="C4" s="7"/>
      <c r="D4" s="7"/>
      <c r="E4" s="7"/>
      <c r="F4" s="8"/>
    </row>
    <row r="5" spans="1:7" s="1" customFormat="1">
      <c r="A5" s="9"/>
      <c r="B5" s="10" t="s">
        <v>15</v>
      </c>
      <c r="C5" s="11">
        <v>575</v>
      </c>
      <c r="D5" s="12"/>
      <c r="E5" s="10"/>
      <c r="F5" s="13"/>
    </row>
    <row r="6" spans="1:7" s="1" customFormat="1">
      <c r="A6" s="9"/>
      <c r="B6" s="10" t="s">
        <v>16</v>
      </c>
      <c r="C6" s="11">
        <v>375</v>
      </c>
      <c r="D6" s="12"/>
      <c r="E6" s="10"/>
      <c r="F6" s="13"/>
    </row>
    <row r="7" spans="1:7" s="1" customFormat="1">
      <c r="A7" s="9"/>
      <c r="B7" s="10" t="s">
        <v>17</v>
      </c>
      <c r="C7" s="11">
        <f>3*55</f>
        <v>165</v>
      </c>
      <c r="D7" s="10"/>
      <c r="E7" s="10"/>
      <c r="F7" s="13"/>
    </row>
    <row r="8" spans="1:7" s="1" customFormat="1" ht="33" customHeight="1">
      <c r="A8" s="14" t="s">
        <v>18</v>
      </c>
      <c r="B8" s="15"/>
      <c r="C8" s="15"/>
      <c r="D8" s="16">
        <f>SUM(C5:C7)</f>
        <v>1115</v>
      </c>
      <c r="E8" s="16">
        <f>450*3</f>
        <v>1350</v>
      </c>
      <c r="F8" s="17">
        <f>D8-E8</f>
        <v>-235</v>
      </c>
    </row>
    <row r="9" spans="1:7" s="2" customFormat="1">
      <c r="A9" s="91" t="s">
        <v>47</v>
      </c>
      <c r="B9" s="91"/>
      <c r="C9" s="91"/>
      <c r="D9" s="91"/>
      <c r="E9" s="18" t="s">
        <v>40</v>
      </c>
      <c r="F9" s="18" t="s">
        <v>48</v>
      </c>
    </row>
    <row r="10" spans="1:7" s="1" customFormat="1">
      <c r="A10" s="19" t="s">
        <v>49</v>
      </c>
      <c r="B10" s="20"/>
      <c r="C10" s="21"/>
      <c r="D10" s="22"/>
      <c r="E10" s="23"/>
      <c r="F10" s="24"/>
    </row>
    <row r="11" spans="1:7" s="1" customFormat="1">
      <c r="A11" s="25"/>
      <c r="B11" s="26" t="s">
        <v>50</v>
      </c>
      <c r="C11" s="27"/>
      <c r="D11" s="28">
        <v>275</v>
      </c>
      <c r="E11" s="29">
        <v>300</v>
      </c>
      <c r="F11" s="30">
        <f>E11-D11</f>
        <v>25</v>
      </c>
    </row>
    <row r="12" spans="1:7" s="1" customFormat="1">
      <c r="A12" s="50" t="s">
        <v>51</v>
      </c>
      <c r="B12" s="51"/>
      <c r="C12" s="52"/>
      <c r="D12" s="53"/>
      <c r="E12" s="53"/>
      <c r="F12" s="55"/>
    </row>
    <row r="13" spans="1:7" s="1" customFormat="1">
      <c r="A13" s="31"/>
      <c r="B13" s="32" t="s">
        <v>52</v>
      </c>
      <c r="C13" s="21"/>
      <c r="D13" s="22"/>
      <c r="E13" s="22"/>
      <c r="F13" s="43"/>
    </row>
    <row r="14" spans="1:7" s="1" customFormat="1">
      <c r="A14" s="33"/>
      <c r="B14" s="32" t="s">
        <v>53</v>
      </c>
      <c r="C14" s="21">
        <v>12</v>
      </c>
      <c r="D14" s="22"/>
      <c r="E14" s="22"/>
      <c r="F14" s="43"/>
    </row>
    <row r="15" spans="1:7" s="1" customFormat="1">
      <c r="A15" s="33"/>
      <c r="B15" s="32" t="s">
        <v>54</v>
      </c>
      <c r="C15" s="34">
        <v>0.55000000000000004</v>
      </c>
      <c r="D15" s="22"/>
      <c r="E15" s="22"/>
      <c r="F15" s="43"/>
    </row>
    <row r="16" spans="1:7" s="1" customFormat="1">
      <c r="A16" s="35"/>
      <c r="B16" s="36" t="s">
        <v>55</v>
      </c>
      <c r="C16" s="27"/>
      <c r="D16" s="28">
        <f>C14*C15</f>
        <v>6.6000000000000005</v>
      </c>
      <c r="E16" s="28">
        <v>137.5</v>
      </c>
      <c r="F16" s="45">
        <f>E16-D16</f>
        <v>130.9</v>
      </c>
    </row>
    <row r="17" spans="1:6" s="1" customFormat="1">
      <c r="A17" s="37" t="s">
        <v>56</v>
      </c>
      <c r="B17" s="38"/>
      <c r="C17" s="39"/>
      <c r="D17" s="22"/>
      <c r="E17" s="22"/>
      <c r="F17" s="43"/>
    </row>
    <row r="18" spans="1:6" s="1" customFormat="1">
      <c r="A18" s="33"/>
      <c r="B18" s="32" t="s">
        <v>19</v>
      </c>
      <c r="C18" s="39">
        <v>0</v>
      </c>
      <c r="D18" s="22"/>
      <c r="E18" s="22"/>
      <c r="F18" s="43"/>
    </row>
    <row r="19" spans="1:6" s="1" customFormat="1">
      <c r="A19" s="33"/>
      <c r="B19" s="32" t="s">
        <v>58</v>
      </c>
      <c r="C19" s="40">
        <v>0</v>
      </c>
      <c r="D19" s="22"/>
      <c r="E19" s="22"/>
      <c r="F19" s="43"/>
    </row>
    <row r="20" spans="1:6" s="1" customFormat="1">
      <c r="A20" s="35"/>
      <c r="B20" s="36" t="s">
        <v>59</v>
      </c>
      <c r="C20" s="41"/>
      <c r="D20" s="28">
        <f>C18*C19</f>
        <v>0</v>
      </c>
      <c r="E20" s="28">
        <v>160</v>
      </c>
      <c r="F20" s="45">
        <f>E20-D20</f>
        <v>160</v>
      </c>
    </row>
    <row r="21" spans="1:6" s="1" customFormat="1">
      <c r="A21" s="37" t="s">
        <v>60</v>
      </c>
      <c r="B21" s="38"/>
      <c r="C21" s="39"/>
      <c r="D21" s="22"/>
      <c r="E21" s="22"/>
      <c r="F21" s="43"/>
    </row>
    <row r="22" spans="1:6" s="1" customFormat="1">
      <c r="A22" s="33"/>
      <c r="B22" s="32" t="s">
        <v>20</v>
      </c>
      <c r="C22" s="42">
        <v>5.75</v>
      </c>
      <c r="D22" s="22"/>
      <c r="E22" s="22"/>
      <c r="F22" s="43"/>
    </row>
    <row r="23" spans="1:6" s="1" customFormat="1">
      <c r="A23" s="33"/>
      <c r="B23" s="32" t="s">
        <v>21</v>
      </c>
      <c r="C23" s="42">
        <v>25</v>
      </c>
      <c r="D23" s="22"/>
      <c r="E23" s="22"/>
      <c r="F23" s="43"/>
    </row>
    <row r="24" spans="1:6" s="1" customFormat="1">
      <c r="A24" s="33"/>
      <c r="B24" s="32" t="s">
        <v>22</v>
      </c>
      <c r="C24" s="42">
        <v>5.75</v>
      </c>
      <c r="D24" s="43"/>
      <c r="E24" s="43"/>
      <c r="F24" s="43"/>
    </row>
    <row r="25" spans="1:6" s="1" customFormat="1">
      <c r="A25" s="35"/>
      <c r="B25" s="26" t="s">
        <v>70</v>
      </c>
      <c r="C25" s="54"/>
      <c r="D25" s="45">
        <f>SUM(C22:C24)</f>
        <v>36.5</v>
      </c>
      <c r="E25" s="43">
        <v>90</v>
      </c>
      <c r="F25" s="43">
        <f>E25-D25</f>
        <v>53.5</v>
      </c>
    </row>
    <row r="26" spans="1:6" s="1" customFormat="1" ht="24" customHeight="1">
      <c r="A26" s="92" t="s">
        <v>23</v>
      </c>
      <c r="B26" s="93"/>
      <c r="C26" s="93"/>
      <c r="D26" s="46">
        <f>SUM(D10:D25)</f>
        <v>318.10000000000002</v>
      </c>
      <c r="E26" s="56">
        <f>SUM(E10:E25)</f>
        <v>687.5</v>
      </c>
      <c r="F26" s="56">
        <f>E26-D26</f>
        <v>369.4</v>
      </c>
    </row>
    <row r="27" spans="1:6" s="1" customFormat="1" ht="24" customHeight="1">
      <c r="A27" s="47" t="s">
        <v>24</v>
      </c>
      <c r="B27" s="47"/>
      <c r="C27" s="47"/>
      <c r="D27" s="48">
        <f>D8-D26</f>
        <v>796.9</v>
      </c>
      <c r="E27" s="48">
        <f>E8-E26</f>
        <v>662.5</v>
      </c>
      <c r="F27" s="48">
        <f>D27-E27</f>
        <v>134.39999999999998</v>
      </c>
    </row>
  </sheetData>
  <mergeCells count="5">
    <mergeCell ref="A9:D9"/>
    <mergeCell ref="A26:C26"/>
    <mergeCell ref="A1:F1"/>
    <mergeCell ref="A2:F2"/>
    <mergeCell ref="A3:D3"/>
  </mergeCells>
  <phoneticPr fontId="9" type="noConversion"/>
  <printOptions horizontalCentered="1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&amp;"Lucida Grande,Regular"&amp;12 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Layout" workbookViewId="0">
      <selection sqref="A1:F1"/>
    </sheetView>
  </sheetViews>
  <sheetFormatPr baseColWidth="10" defaultRowHeight="15" x14ac:dyDescent="0"/>
  <cols>
    <col min="1" max="1" width="12" customWidth="1"/>
    <col min="2" max="2" width="17.1640625" customWidth="1"/>
    <col min="3" max="3" width="16.1640625" customWidth="1"/>
    <col min="4" max="6" width="16.6640625" customWidth="1"/>
  </cols>
  <sheetData>
    <row r="1" spans="1:6" s="1" customFormat="1" ht="31" customHeight="1">
      <c r="A1" s="88" t="s">
        <v>32</v>
      </c>
      <c r="B1" s="88"/>
      <c r="C1" s="88"/>
      <c r="D1" s="88"/>
      <c r="E1" s="88"/>
      <c r="F1" s="88"/>
    </row>
    <row r="2" spans="1:6" s="1" customFormat="1">
      <c r="A2" s="89"/>
      <c r="B2" s="89"/>
      <c r="C2" s="89"/>
      <c r="D2" s="89"/>
      <c r="E2" s="89"/>
      <c r="F2" s="89"/>
    </row>
    <row r="3" spans="1:6" s="85" customFormat="1">
      <c r="A3" s="84"/>
      <c r="B3" s="84"/>
      <c r="C3" s="84"/>
      <c r="D3" s="84"/>
      <c r="E3" s="84"/>
      <c r="F3" s="84"/>
    </row>
    <row r="4" spans="1:6" s="2" customFormat="1">
      <c r="A4" s="91" t="s">
        <v>25</v>
      </c>
      <c r="B4" s="91"/>
      <c r="C4" s="91"/>
      <c r="D4" s="91"/>
      <c r="E4" s="18" t="s">
        <v>40</v>
      </c>
      <c r="F4" s="18" t="s">
        <v>41</v>
      </c>
    </row>
    <row r="5" spans="1:6" s="1" customFormat="1">
      <c r="A5" s="59" t="s">
        <v>26</v>
      </c>
      <c r="B5" s="60"/>
      <c r="C5" s="60"/>
      <c r="D5" s="61">
        <f>'Columbus Labor Day Festival'!D8+'SLU Arts'!D9+'Lexington Arts Festival'!D11+'Cleveland Arts Festival'!D8</f>
        <v>8315</v>
      </c>
      <c r="E5" s="61">
        <f>'Columbus Labor Day Festival'!E8+'SLU Arts'!E9+'Lexington Arts Festival'!E11+'Cleveland Arts Festival'!E8</f>
        <v>5400</v>
      </c>
      <c r="F5" s="62">
        <f>D5-E5</f>
        <v>2915</v>
      </c>
    </row>
    <row r="6" spans="1:6" s="1" customFormat="1">
      <c r="A6" s="63" t="s">
        <v>27</v>
      </c>
      <c r="B6" s="64"/>
      <c r="C6" s="64"/>
      <c r="D6" s="65">
        <f>D5/4</f>
        <v>2078.75</v>
      </c>
      <c r="E6" s="66">
        <f>E5/4</f>
        <v>1350</v>
      </c>
      <c r="F6" s="67">
        <f>D6-E6</f>
        <v>728.75</v>
      </c>
    </row>
    <row r="7" spans="1:6" s="1" customFormat="1">
      <c r="A7" s="68"/>
      <c r="B7" s="69" t="s">
        <v>28</v>
      </c>
      <c r="C7" s="70"/>
      <c r="D7" s="71">
        <f>('Columbus Labor Day Festival'!C6+'Columbus Labor Day Festival'!C5+'SLU Arts'!C7+'SLU Arts'!C6+'SLU Arts'!C5+'Lexington Arts Festival'!C9+'Lexington Arts Festival'!C8+'Lexington Arts Festival'!C7+'Lexington Arts Festival'!C6+'Lexington Arts Festival'!C5+'Cleveland Arts Festival'!C6+'Cleveland Arts Festival'!C5)/12</f>
        <v>495.83333333333331</v>
      </c>
      <c r="E7" s="72">
        <v>450</v>
      </c>
      <c r="F7" s="73">
        <f>D7-E7</f>
        <v>45.833333333333314</v>
      </c>
    </row>
    <row r="8" spans="1:6" s="1" customFormat="1">
      <c r="A8" s="68"/>
      <c r="B8" s="69" t="s">
        <v>29</v>
      </c>
      <c r="C8" s="70"/>
      <c r="D8" s="71">
        <f>('Columbus Labor Day Festival'!C7+'SLU Arts'!C8+'Lexington Arts Festival'!C10+'Cleveland Arts Festival'!C7)/43</f>
        <v>55</v>
      </c>
      <c r="E8" s="72">
        <v>0</v>
      </c>
      <c r="F8" s="73">
        <f>D8-E8</f>
        <v>55</v>
      </c>
    </row>
    <row r="9" spans="1:6" s="1" customFormat="1">
      <c r="A9" s="59" t="s">
        <v>30</v>
      </c>
      <c r="B9" s="60"/>
      <c r="C9" s="60"/>
      <c r="D9" s="61">
        <f>'Columbus Labor Day Festival'!D26+'SLU Arts'!D36+'Lexington Arts Festival'!D33+'Cleveland Arts Festival'!D32</f>
        <v>2838.95</v>
      </c>
      <c r="E9" s="62">
        <f>'Columbus Labor Day Festival'!E26+'SLU Arts'!E36+'Lexington Arts Festival'!E33+'Cleveland Arts Festival'!E32</f>
        <v>2750</v>
      </c>
      <c r="F9" s="62">
        <f t="shared" ref="F9:F14" si="0">E9-D9</f>
        <v>-88.949999999999818</v>
      </c>
    </row>
    <row r="10" spans="1:6" s="1" customFormat="1">
      <c r="A10" s="63" t="s">
        <v>27</v>
      </c>
      <c r="B10" s="64"/>
      <c r="C10" s="64"/>
      <c r="D10" s="65">
        <f>D9/4</f>
        <v>709.73749999999995</v>
      </c>
      <c r="E10" s="66">
        <v>687.5</v>
      </c>
      <c r="F10" s="67">
        <f t="shared" si="0"/>
        <v>-22.237499999999955</v>
      </c>
    </row>
    <row r="11" spans="1:6" s="1" customFormat="1">
      <c r="A11" s="74"/>
      <c r="B11" s="75" t="s">
        <v>31</v>
      </c>
      <c r="C11" s="75"/>
      <c r="D11" s="71">
        <f>AVERAGE('Cleveland Arts Festival'!D11,'Lexington Arts Festival'!D14,'SLU Arts'!D12,'Columbus Labor Day Festival'!D11)</f>
        <v>343.75</v>
      </c>
      <c r="E11" s="76">
        <v>300</v>
      </c>
      <c r="F11" s="73">
        <f t="shared" si="0"/>
        <v>-43.75</v>
      </c>
    </row>
    <row r="12" spans="1:6" s="1" customFormat="1">
      <c r="A12" s="68"/>
      <c r="B12" s="69" t="s">
        <v>33</v>
      </c>
      <c r="C12" s="70"/>
      <c r="D12" s="71">
        <f>AVERAGE('Columbus Labor Day Festival'!D16,'SLU Arts'!D17,'Lexington Arts Festival'!D20,'Cleveland Arts Festival'!D16)</f>
        <v>236.77500000000003</v>
      </c>
      <c r="E12" s="72">
        <v>137.5</v>
      </c>
      <c r="F12" s="73">
        <f t="shared" si="0"/>
        <v>-99.275000000000034</v>
      </c>
    </row>
    <row r="13" spans="1:6" s="1" customFormat="1">
      <c r="A13" s="68"/>
      <c r="B13" s="69" t="s">
        <v>34</v>
      </c>
      <c r="C13" s="70"/>
      <c r="D13" s="71">
        <f>AVERAGE('Columbus Labor Day Festival'!D20,'SLU Arts'!D21,'Lexington Arts Festival'!D24,'Cleveland Arts Festival'!D20)</f>
        <v>52.25</v>
      </c>
      <c r="E13" s="72">
        <v>160</v>
      </c>
      <c r="F13" s="73">
        <f t="shared" si="0"/>
        <v>107.75</v>
      </c>
    </row>
    <row r="14" spans="1:6" s="1" customFormat="1">
      <c r="A14" s="77"/>
      <c r="B14" s="78" t="s">
        <v>35</v>
      </c>
      <c r="C14" s="79"/>
      <c r="D14" s="80">
        <f>AVERAGE('Columbus Labor Day Festival'!D25,'SLU Arts'!D35,'Lexington Arts Festival'!D32,'Cleveland Arts Festival'!D31)</f>
        <v>76.962500000000006</v>
      </c>
      <c r="E14" s="81">
        <v>90</v>
      </c>
      <c r="F14" s="82">
        <f t="shared" si="0"/>
        <v>13.037499999999994</v>
      </c>
    </row>
    <row r="15" spans="1:6" s="1" customFormat="1">
      <c r="C15" s="4"/>
      <c r="D15" s="3"/>
      <c r="E15" s="3"/>
      <c r="F15" s="3"/>
    </row>
  </sheetData>
  <mergeCells count="3">
    <mergeCell ref="A4:D4"/>
    <mergeCell ref="A1:F1"/>
    <mergeCell ref="A2:F2"/>
  </mergeCells>
  <phoneticPr fontId="9" type="noConversion"/>
  <printOptions horizontalCentered="1"/>
  <pageMargins left="0.75" right="0.75" top="1" bottom="1" header="0.5" footer="0.5"/>
  <pageSetup scale="81" orientation="portrait" horizontalDpi="4294967292" verticalDpi="4294967292"/>
  <headerFooter>
    <oddHeader>&amp;L&amp;"MrsEavesRoman,Regular"&amp;24Arts &amp;&amp; Numbers</oddHeader>
    <oddFooter>&amp;L&amp;"Myriad Pro Light,Regular"&amp;10ELAINE GROGAN LUTTRULL&amp;R&amp;"Myriad Pro Light,Regular"&amp;10AGATE &amp;"Lucida Grande,Regular"&amp;12&amp;G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Cleveland Arts Festival</vt:lpstr>
      <vt:lpstr>Lexington Arts Festival</vt:lpstr>
      <vt:lpstr>SLU Arts</vt:lpstr>
      <vt:lpstr>Columbus Labor Day Festival</vt:lpstr>
      <vt:lpstr>Overview of Expenses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Grogan Luttrull</dc:creator>
  <cp:lastModifiedBy>Elaine Grogan Luttrull</cp:lastModifiedBy>
  <cp:lastPrinted>2013-05-08T18:09:45Z</cp:lastPrinted>
  <dcterms:created xsi:type="dcterms:W3CDTF">2013-04-09T19:32:43Z</dcterms:created>
  <dcterms:modified xsi:type="dcterms:W3CDTF">2013-05-08T18:09:49Z</dcterms:modified>
</cp:coreProperties>
</file>